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theme/themeOverride3.xml" ContentType="application/vnd.openxmlformats-officedocument.themeOverride+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defaultThemeVersion="166925"/>
  <mc:AlternateContent xmlns:mc="http://schemas.openxmlformats.org/markup-compatibility/2006">
    <mc:Choice Requires="x15">
      <x15ac:absPath xmlns:x15ac="http://schemas.microsoft.com/office/spreadsheetml/2010/11/ac" url="C:\Users\Fusao\Documents\●TRS2018\201807三野先生講演\"/>
    </mc:Choice>
  </mc:AlternateContent>
  <xr:revisionPtr revIDLastSave="0" documentId="8_{90FDF4E3-8D1F-4CE1-A890-2EC33B8ED43A}" xr6:coauthVersionLast="34" xr6:coauthVersionMax="34" xr10:uidLastSave="{00000000-0000-0000-0000-000000000000}"/>
  <bookViews>
    <workbookView xWindow="0" yWindow="0" windowWidth="20490" windowHeight="7455" xr2:uid="{A951C63A-02D4-41C9-8098-1690F80A269E}"/>
  </bookViews>
  <sheets>
    <sheet name="男子用（成熟別比体表面積） (個人用) " sheetId="1" r:id="rId1"/>
  </sheets>
  <definedNames>
    <definedName name="_xlnm.Print_Area" localSheetId="0">'男子用（成熟別比体表面積） (個人用) '!$B$1:$W$85,'男子用（成熟別比体表面積） (個人用) '!$AX$5:$BQ$84</definedName>
    <definedName name="solver_adj" localSheetId="0" hidden="1">'男子用（成熟別比体表面積） (個人用) '!$AD$11:$AD$15</definedName>
    <definedName name="solver_cvg" localSheetId="0" hidden="1">0.0001</definedName>
    <definedName name="solver_drv" localSheetId="0" hidden="1">1</definedName>
    <definedName name="solver_eng" localSheetId="0" hidden="1">1</definedName>
    <definedName name="solver_est" localSheetId="0" hidden="1">1</definedName>
    <definedName name="solver_itr" localSheetId="0" hidden="1">2147483647</definedName>
    <definedName name="solver_mip" localSheetId="0" hidden="1">2147483647</definedName>
    <definedName name="solver_mni" localSheetId="0" hidden="1">30</definedName>
    <definedName name="solver_mrt" localSheetId="0" hidden="1">0.075</definedName>
    <definedName name="solver_msl" localSheetId="0" hidden="1">2</definedName>
    <definedName name="solver_neg" localSheetId="0" hidden="1">1</definedName>
    <definedName name="solver_nod" localSheetId="0" hidden="1">2147483647</definedName>
    <definedName name="solver_num" localSheetId="0" hidden="1">0</definedName>
    <definedName name="solver_nwt" localSheetId="0" hidden="1">1</definedName>
    <definedName name="solver_opt" localSheetId="0" hidden="1">'男子用（成熟別比体表面積） (個人用) '!$AD$7</definedName>
    <definedName name="solver_pre" localSheetId="0" hidden="1">0.000001</definedName>
    <definedName name="solver_rbv" localSheetId="0" hidden="1">1</definedName>
    <definedName name="solver_rlx" localSheetId="0" hidden="1">2</definedName>
    <definedName name="solver_rsd" localSheetId="0" hidden="1">0</definedName>
    <definedName name="solver_scl" localSheetId="0" hidden="1">1</definedName>
    <definedName name="solver_sho" localSheetId="0" hidden="1">2</definedName>
    <definedName name="solver_ssz" localSheetId="0" hidden="1">100</definedName>
    <definedName name="solver_tim" localSheetId="0" hidden="1">2147483647</definedName>
    <definedName name="solver_tol" localSheetId="0" hidden="1">0.01</definedName>
    <definedName name="solver_typ" localSheetId="0" hidden="1">2</definedName>
    <definedName name="solver_val" localSheetId="0" hidden="1">0</definedName>
    <definedName name="solver_ver" localSheetId="0" hidden="1">3</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61" i="1" l="1"/>
  <c r="F61" i="1"/>
  <c r="AR45" i="1"/>
  <c r="AO45" i="1"/>
  <c r="W45" i="1"/>
  <c r="U45" i="1"/>
  <c r="AQ45" i="1" s="1"/>
  <c r="J45" i="1"/>
  <c r="P44" i="1"/>
  <c r="AP44" i="1" s="1"/>
  <c r="AR43" i="1"/>
  <c r="AO43" i="1"/>
  <c r="W43" i="1"/>
  <c r="U43" i="1"/>
  <c r="AQ43" i="1" s="1"/>
  <c r="J43" i="1"/>
  <c r="AR41" i="1"/>
  <c r="AO41" i="1"/>
  <c r="W41" i="1"/>
  <c r="U41" i="1"/>
  <c r="AQ41" i="1" s="1"/>
  <c r="J41" i="1"/>
  <c r="P42" i="1" s="1"/>
  <c r="AP42" i="1" s="1"/>
  <c r="AR39" i="1"/>
  <c r="AO39" i="1"/>
  <c r="W39" i="1"/>
  <c r="U39" i="1"/>
  <c r="AQ39" i="1" s="1"/>
  <c r="J39" i="1"/>
  <c r="AR37" i="1"/>
  <c r="AO37" i="1"/>
  <c r="W37" i="1"/>
  <c r="U37" i="1"/>
  <c r="AQ37" i="1" s="1"/>
  <c r="J37" i="1"/>
  <c r="AR35" i="1"/>
  <c r="AQ35" i="1"/>
  <c r="AO35" i="1"/>
  <c r="W35" i="1"/>
  <c r="U35" i="1"/>
  <c r="J35" i="1"/>
  <c r="L35" i="1" s="1"/>
  <c r="AR33" i="1"/>
  <c r="AO33" i="1"/>
  <c r="AG19" i="1" s="1"/>
  <c r="W33" i="1"/>
  <c r="U33" i="1"/>
  <c r="AQ33" i="1" s="1"/>
  <c r="L33" i="1"/>
  <c r="J33" i="1"/>
  <c r="P34" i="1" s="1"/>
  <c r="AP34" i="1" s="1"/>
  <c r="P32" i="1"/>
  <c r="AP32" i="1" s="1"/>
  <c r="AR31" i="1"/>
  <c r="AQ31" i="1"/>
  <c r="AO31" i="1"/>
  <c r="W31" i="1"/>
  <c r="U31" i="1"/>
  <c r="L31" i="1"/>
  <c r="J31" i="1"/>
  <c r="AR29" i="1"/>
  <c r="AO29" i="1"/>
  <c r="Y29" i="1"/>
  <c r="W29" i="1"/>
  <c r="U29" i="1"/>
  <c r="AQ29" i="1" s="1"/>
  <c r="J29" i="1"/>
  <c r="P30" i="1" s="1"/>
  <c r="AP30" i="1" s="1"/>
  <c r="AR27" i="1"/>
  <c r="AQ27" i="1"/>
  <c r="AO27" i="1"/>
  <c r="W27" i="1"/>
  <c r="U27" i="1"/>
  <c r="J27" i="1"/>
  <c r="P28" i="1" s="1"/>
  <c r="AP28" i="1" s="1"/>
  <c r="AA26" i="1"/>
  <c r="AR25" i="1"/>
  <c r="AQ25" i="1"/>
  <c r="AO25" i="1"/>
  <c r="W25" i="1"/>
  <c r="U25" i="1"/>
  <c r="J25" i="1"/>
  <c r="P26" i="1" s="1"/>
  <c r="AP26" i="1" s="1"/>
  <c r="AG24" i="1"/>
  <c r="AR23" i="1"/>
  <c r="AO23" i="1"/>
  <c r="AG23" i="1"/>
  <c r="W23" i="1"/>
  <c r="U23" i="1"/>
  <c r="AQ23" i="1" s="1"/>
  <c r="J23" i="1"/>
  <c r="AG22" i="1"/>
  <c r="AA22" i="1"/>
  <c r="AR21" i="1"/>
  <c r="AO21" i="1"/>
  <c r="AG21" i="1"/>
  <c r="AA21" i="1"/>
  <c r="W21" i="1"/>
  <c r="U21" i="1"/>
  <c r="AQ21" i="1" s="1"/>
  <c r="J21" i="1"/>
  <c r="AG20" i="1"/>
  <c r="AR19" i="1"/>
  <c r="AQ19" i="1"/>
  <c r="AO19" i="1"/>
  <c r="AA19" i="1"/>
  <c r="W19" i="1"/>
  <c r="U19" i="1"/>
  <c r="J19" i="1"/>
  <c r="P20" i="1" s="1"/>
  <c r="AP20" i="1" s="1"/>
  <c r="AG18" i="1"/>
  <c r="AA18" i="1"/>
  <c r="P18" i="1"/>
  <c r="AP18" i="1" s="1"/>
  <c r="AR17" i="1"/>
  <c r="AO17" i="1"/>
  <c r="AG17" i="1"/>
  <c r="W17" i="1"/>
  <c r="U17" i="1"/>
  <c r="AQ17" i="1" s="1"/>
  <c r="J17" i="1"/>
  <c r="AG16" i="1"/>
  <c r="P16" i="1"/>
  <c r="AP16" i="1" s="1"/>
  <c r="AZ15" i="1"/>
  <c r="AR15" i="1"/>
  <c r="AO15" i="1"/>
  <c r="AG15" i="1"/>
  <c r="AA15" i="1"/>
  <c r="W15" i="1"/>
  <c r="U15" i="1"/>
  <c r="AQ15" i="1" s="1"/>
  <c r="J15" i="1"/>
  <c r="P14" i="1" s="1"/>
  <c r="AP14" i="1" s="1"/>
  <c r="AZ14" i="1"/>
  <c r="AG14" i="1"/>
  <c r="AA14" i="1"/>
  <c r="AZ13" i="1"/>
  <c r="AR13" i="1"/>
  <c r="AQ13" i="1"/>
  <c r="AO13" i="1"/>
  <c r="AG13" i="1"/>
  <c r="W13" i="1"/>
  <c r="U13" i="1"/>
  <c r="J13" i="1"/>
  <c r="AZ12" i="1"/>
  <c r="AP12" i="1"/>
  <c r="AG12" i="1"/>
  <c r="AA12" i="1"/>
  <c r="BH11" i="1"/>
  <c r="AZ11" i="1"/>
  <c r="AR11" i="1"/>
  <c r="AQ11" i="1"/>
  <c r="AO11" i="1"/>
  <c r="AG8" i="1" s="1"/>
  <c r="AG11" i="1"/>
  <c r="AA11" i="1"/>
  <c r="W11" i="1"/>
  <c r="U11" i="1"/>
  <c r="L11" i="1"/>
  <c r="J11" i="1"/>
  <c r="P12" i="1" s="1"/>
  <c r="AP10" i="1"/>
  <c r="AG10" i="1"/>
  <c r="P10" i="1"/>
  <c r="AR9" i="1"/>
  <c r="AQ9" i="1"/>
  <c r="AO9" i="1"/>
  <c r="AG9" i="1"/>
  <c r="AE9" i="1"/>
  <c r="AE10" i="1" s="1"/>
  <c r="AE11" i="1" s="1"/>
  <c r="AE12" i="1" s="1"/>
  <c r="AE13" i="1" s="1"/>
  <c r="AE14" i="1" s="1"/>
  <c r="AE15" i="1" s="1"/>
  <c r="AE16" i="1" s="1"/>
  <c r="AE17" i="1" s="1"/>
  <c r="AE18" i="1" s="1"/>
  <c r="AE19" i="1" s="1"/>
  <c r="AE20" i="1" s="1"/>
  <c r="AE21" i="1" s="1"/>
  <c r="AE22" i="1" s="1"/>
  <c r="AE23" i="1" s="1"/>
  <c r="AE24" i="1" s="1"/>
  <c r="W9" i="1"/>
  <c r="U9" i="1"/>
  <c r="L9" i="1"/>
  <c r="AN9" i="1" s="1"/>
  <c r="AF7" i="1" s="1"/>
  <c r="AH7" i="1" s="1"/>
  <c r="J9" i="1"/>
  <c r="C9" i="1"/>
  <c r="C11" i="1" s="1"/>
  <c r="C13" i="1" s="1"/>
  <c r="C15" i="1" s="1"/>
  <c r="C17" i="1" s="1"/>
  <c r="C19" i="1" s="1"/>
  <c r="C21" i="1" s="1"/>
  <c r="C23" i="1" s="1"/>
  <c r="C25" i="1" s="1"/>
  <c r="C27" i="1" s="1"/>
  <c r="C29" i="1" s="1"/>
  <c r="C31" i="1" s="1"/>
  <c r="C33" i="1" s="1"/>
  <c r="C35" i="1" s="1"/>
  <c r="C37" i="1" s="1"/>
  <c r="C39" i="1" s="1"/>
  <c r="C41" i="1" s="1"/>
  <c r="C43" i="1" s="1"/>
  <c r="C45" i="1" s="1"/>
  <c r="BM8" i="1"/>
  <c r="AY8" i="1"/>
  <c r="AE8" i="1"/>
  <c r="AG7" i="1"/>
  <c r="BY5" i="1"/>
  <c r="BY4" i="1"/>
  <c r="L4" i="1"/>
  <c r="BZ3" i="1"/>
  <c r="BZ4" i="1" s="1"/>
  <c r="BZ5" i="1" s="1"/>
  <c r="BZ6" i="1" s="1"/>
  <c r="BZ7" i="1" s="1"/>
  <c r="BZ8" i="1" s="1"/>
  <c r="BZ9" i="1" s="1"/>
  <c r="BZ10" i="1" s="1"/>
  <c r="BZ11" i="1" s="1"/>
  <c r="BZ12" i="1" s="1"/>
  <c r="BZ13" i="1" s="1"/>
  <c r="BZ14" i="1" s="1"/>
  <c r="BZ15" i="1" s="1"/>
  <c r="BZ16" i="1" s="1"/>
  <c r="BZ17" i="1" s="1"/>
  <c r="BZ18" i="1" s="1"/>
  <c r="BZ19" i="1" s="1"/>
  <c r="BZ20" i="1" s="1"/>
  <c r="BZ21" i="1" s="1"/>
  <c r="BZ22" i="1" s="1"/>
  <c r="BZ23" i="1" s="1"/>
  <c r="BZ24" i="1" s="1"/>
  <c r="BZ25" i="1" s="1"/>
  <c r="BZ26" i="1" s="1"/>
  <c r="BZ27" i="1" s="1"/>
  <c r="BZ28" i="1" s="1"/>
  <c r="BZ29" i="1" s="1"/>
  <c r="BZ30" i="1" s="1"/>
  <c r="BZ31" i="1" s="1"/>
  <c r="BZ32" i="1" s="1"/>
  <c r="BZ33" i="1" s="1"/>
  <c r="BZ34" i="1" s="1"/>
  <c r="BZ35" i="1" s="1"/>
  <c r="BZ36" i="1" s="1"/>
  <c r="BZ37" i="1" s="1"/>
  <c r="BZ38" i="1" s="1"/>
  <c r="BZ39" i="1" s="1"/>
  <c r="BZ40" i="1" s="1"/>
  <c r="BZ41" i="1" s="1"/>
  <c r="BZ42" i="1" s="1"/>
  <c r="BZ43" i="1" s="1"/>
  <c r="BZ44" i="1" s="1"/>
  <c r="BZ45" i="1" s="1"/>
  <c r="BZ46" i="1" s="1"/>
  <c r="BZ47" i="1" s="1"/>
  <c r="BZ48" i="1" s="1"/>
  <c r="BZ49" i="1" s="1"/>
  <c r="BZ50" i="1" s="1"/>
  <c r="BZ51" i="1" s="1"/>
  <c r="BZ52" i="1" s="1"/>
  <c r="BZ53" i="1" s="1"/>
  <c r="BZ54" i="1" s="1"/>
  <c r="BZ55" i="1" s="1"/>
  <c r="BZ56" i="1" s="1"/>
  <c r="BZ57" i="1" s="1"/>
  <c r="BZ58" i="1" s="1"/>
  <c r="BZ59" i="1" s="1"/>
  <c r="BZ60" i="1" s="1"/>
  <c r="BZ61" i="1" s="1"/>
  <c r="BZ62" i="1" s="1"/>
  <c r="BZ63" i="1" s="1"/>
  <c r="BZ64" i="1" s="1"/>
  <c r="BZ65" i="1" s="1"/>
  <c r="BZ66" i="1" s="1"/>
  <c r="BZ67" i="1" s="1"/>
  <c r="BZ68" i="1" s="1"/>
  <c r="BZ69" i="1" s="1"/>
  <c r="BZ70" i="1" s="1"/>
  <c r="BZ71" i="1" s="1"/>
  <c r="BZ72" i="1" s="1"/>
  <c r="BZ73" i="1" s="1"/>
  <c r="BZ74" i="1" s="1"/>
  <c r="BZ75" i="1" s="1"/>
  <c r="BZ76" i="1" s="1"/>
  <c r="BZ77" i="1" s="1"/>
  <c r="BZ78" i="1" s="1"/>
  <c r="BZ79" i="1" s="1"/>
  <c r="BZ80" i="1" s="1"/>
  <c r="BZ81" i="1" s="1"/>
  <c r="BZ82" i="1" s="1"/>
  <c r="BZ83" i="1" s="1"/>
  <c r="BZ84" i="1" s="1"/>
  <c r="BZ85" i="1" s="1"/>
  <c r="BZ86" i="1" s="1"/>
  <c r="BZ87" i="1" s="1"/>
  <c r="BZ88" i="1" s="1"/>
  <c r="BZ89" i="1" s="1"/>
  <c r="BZ90" i="1" s="1"/>
  <c r="BZ91" i="1" s="1"/>
  <c r="BZ92" i="1" s="1"/>
  <c r="BZ93" i="1" s="1"/>
  <c r="BZ94" i="1" s="1"/>
  <c r="BZ95" i="1" s="1"/>
  <c r="BZ96" i="1" s="1"/>
  <c r="BZ97" i="1" s="1"/>
  <c r="BZ98" i="1" s="1"/>
  <c r="BZ99" i="1" s="1"/>
  <c r="BZ100" i="1" s="1"/>
  <c r="BZ101" i="1" s="1"/>
  <c r="BZ102" i="1" s="1"/>
  <c r="BZ103" i="1" s="1"/>
  <c r="BZ104" i="1" s="1"/>
  <c r="BZ105" i="1" s="1"/>
  <c r="BZ106" i="1" s="1"/>
  <c r="BZ107" i="1" s="1"/>
  <c r="BZ108" i="1" s="1"/>
  <c r="BZ109" i="1" s="1"/>
  <c r="BZ110" i="1" s="1"/>
  <c r="BZ111" i="1" s="1"/>
  <c r="BZ112" i="1" s="1"/>
  <c r="BZ113" i="1" s="1"/>
  <c r="BZ114" i="1" s="1"/>
  <c r="BZ115" i="1" s="1"/>
  <c r="BZ116" i="1" s="1"/>
  <c r="BZ117" i="1" s="1"/>
  <c r="BZ118" i="1" s="1"/>
  <c r="BZ119" i="1" s="1"/>
  <c r="BZ120" i="1" s="1"/>
  <c r="BZ121" i="1" s="1"/>
  <c r="BZ122" i="1" s="1"/>
  <c r="BZ123" i="1" s="1"/>
  <c r="BZ124" i="1" s="1"/>
  <c r="BZ125" i="1" s="1"/>
  <c r="BZ126" i="1" s="1"/>
  <c r="BZ127" i="1" s="1"/>
  <c r="BZ128" i="1" s="1"/>
  <c r="BZ129" i="1" s="1"/>
  <c r="BZ130" i="1" s="1"/>
  <c r="BZ131" i="1" s="1"/>
  <c r="BZ132" i="1" s="1"/>
  <c r="BZ133" i="1" s="1"/>
  <c r="BZ134" i="1" s="1"/>
  <c r="BZ135" i="1" s="1"/>
  <c r="BZ136" i="1" s="1"/>
  <c r="BZ137" i="1" s="1"/>
  <c r="BZ138" i="1" s="1"/>
  <c r="BZ139" i="1" s="1"/>
  <c r="BZ140" i="1" s="1"/>
  <c r="BZ141" i="1" s="1"/>
  <c r="BY3" i="1"/>
  <c r="W3" i="1"/>
  <c r="BZ2" i="1"/>
  <c r="BY2" i="1"/>
  <c r="CB13" i="1" s="1"/>
  <c r="BY1" i="1"/>
  <c r="Y19" i="1"/>
  <c r="Z18" i="1"/>
  <c r="Y14" i="1"/>
  <c r="Z15" i="1"/>
  <c r="Y26" i="1"/>
  <c r="X14" i="1"/>
  <c r="X26" i="1"/>
  <c r="Y12" i="1"/>
  <c r="X12" i="1"/>
  <c r="Z11" i="1"/>
  <c r="Z20" i="1"/>
  <c r="X19" i="1"/>
  <c r="Y28" i="1"/>
  <c r="X28" i="1"/>
  <c r="Z22" i="1"/>
  <c r="Z13" i="1"/>
  <c r="P4" i="1" l="1"/>
  <c r="P2" i="1"/>
  <c r="BC40" i="1" s="1"/>
  <c r="CB3" i="1"/>
  <c r="CA4" i="1"/>
  <c r="CA7" i="1"/>
  <c r="CB9" i="1"/>
  <c r="P24" i="1"/>
  <c r="AP24" i="1" s="1"/>
  <c r="L23" i="1"/>
  <c r="CA25" i="1"/>
  <c r="CB26" i="1"/>
  <c r="AN31" i="1"/>
  <c r="AF18" i="1" s="1"/>
  <c r="AH18" i="1" s="1"/>
  <c r="L32" i="1"/>
  <c r="AN32" i="1" s="1"/>
  <c r="AN33" i="1"/>
  <c r="AF19" i="1" s="1"/>
  <c r="AH19" i="1" s="1"/>
  <c r="L34" i="1"/>
  <c r="AN34" i="1" s="1"/>
  <c r="AN35" i="1"/>
  <c r="AF20" i="1" s="1"/>
  <c r="AH20" i="1" s="1"/>
  <c r="P40" i="1"/>
  <c r="AP40" i="1" s="1"/>
  <c r="L39" i="1"/>
  <c r="CA99" i="1"/>
  <c r="CB120" i="1"/>
  <c r="CB141" i="1"/>
  <c r="CA140" i="1"/>
  <c r="CB137" i="1"/>
  <c r="CA136" i="1"/>
  <c r="CB133" i="1"/>
  <c r="CA132" i="1"/>
  <c r="CB129" i="1"/>
  <c r="CA128" i="1"/>
  <c r="CB125" i="1"/>
  <c r="CA124" i="1"/>
  <c r="CB121" i="1"/>
  <c r="CA120" i="1"/>
  <c r="CB117" i="1"/>
  <c r="CA116" i="1"/>
  <c r="CB113" i="1"/>
  <c r="CA112" i="1"/>
  <c r="CB109" i="1"/>
  <c r="CA108" i="1"/>
  <c r="CB105" i="1"/>
  <c r="CA104" i="1"/>
  <c r="CB101" i="1"/>
  <c r="CA100" i="1"/>
  <c r="CB97" i="1"/>
  <c r="CA96" i="1"/>
  <c r="CB93" i="1"/>
  <c r="CA92" i="1"/>
  <c r="CB89" i="1"/>
  <c r="CA88" i="1"/>
  <c r="CB85" i="1"/>
  <c r="CA84" i="1"/>
  <c r="CB81" i="1"/>
  <c r="CA80" i="1"/>
  <c r="CB77" i="1"/>
  <c r="CA76" i="1"/>
  <c r="CB73" i="1"/>
  <c r="CA72" i="1"/>
  <c r="CB69" i="1"/>
  <c r="CA68" i="1"/>
  <c r="CB65" i="1"/>
  <c r="CA64" i="1"/>
  <c r="CB61" i="1"/>
  <c r="CB59" i="1"/>
  <c r="CA58" i="1"/>
  <c r="CB55" i="1"/>
  <c r="CA54" i="1"/>
  <c r="CB51" i="1"/>
  <c r="CA50" i="1"/>
  <c r="CB47" i="1"/>
  <c r="CA46" i="1"/>
  <c r="CB41" i="1"/>
  <c r="CA141" i="1"/>
  <c r="CB138" i="1"/>
  <c r="CA137" i="1"/>
  <c r="CB134" i="1"/>
  <c r="CA133" i="1"/>
  <c r="CB130" i="1"/>
  <c r="CA129" i="1"/>
  <c r="CB126" i="1"/>
  <c r="CA125" i="1"/>
  <c r="CB122" i="1"/>
  <c r="CA121" i="1"/>
  <c r="CB118" i="1"/>
  <c r="CA117" i="1"/>
  <c r="CB114" i="1"/>
  <c r="CA113" i="1"/>
  <c r="CB110" i="1"/>
  <c r="CA109" i="1"/>
  <c r="CB106" i="1"/>
  <c r="CA105" i="1"/>
  <c r="CB102" i="1"/>
  <c r="CA101" i="1"/>
  <c r="CB98" i="1"/>
  <c r="CA97" i="1"/>
  <c r="CB94" i="1"/>
  <c r="CA93" i="1"/>
  <c r="CB90" i="1"/>
  <c r="CA89" i="1"/>
  <c r="CB86" i="1"/>
  <c r="CA85" i="1"/>
  <c r="CB82" i="1"/>
  <c r="CA81" i="1"/>
  <c r="CB78" i="1"/>
  <c r="CA77" i="1"/>
  <c r="CB74" i="1"/>
  <c r="CA73" i="1"/>
  <c r="CB70" i="1"/>
  <c r="CA69" i="1"/>
  <c r="CB66" i="1"/>
  <c r="CA65" i="1"/>
  <c r="CB62" i="1"/>
  <c r="CA61" i="1"/>
  <c r="CB60" i="1"/>
  <c r="CA59" i="1"/>
  <c r="CB56" i="1"/>
  <c r="CA55" i="1"/>
  <c r="CB52" i="1"/>
  <c r="CA51" i="1"/>
  <c r="CB48" i="1"/>
  <c r="CA47" i="1"/>
  <c r="CB43" i="1"/>
  <c r="CB42" i="1"/>
  <c r="CA41" i="1"/>
  <c r="CA40" i="1"/>
  <c r="CB139" i="1"/>
  <c r="CA138" i="1"/>
  <c r="CB135" i="1"/>
  <c r="CA134" i="1"/>
  <c r="CB131" i="1"/>
  <c r="CA130" i="1"/>
  <c r="CB127" i="1"/>
  <c r="CA126" i="1"/>
  <c r="CB123" i="1"/>
  <c r="CA122" i="1"/>
  <c r="CB119" i="1"/>
  <c r="CA118" i="1"/>
  <c r="CB115" i="1"/>
  <c r="CA114" i="1"/>
  <c r="CB111" i="1"/>
  <c r="CA110" i="1"/>
  <c r="CB107" i="1"/>
  <c r="CA106" i="1"/>
  <c r="CB103" i="1"/>
  <c r="CA102" i="1"/>
  <c r="CB99" i="1"/>
  <c r="CA98" i="1"/>
  <c r="CB95" i="1"/>
  <c r="CA94" i="1"/>
  <c r="CB91" i="1"/>
  <c r="CA90" i="1"/>
  <c r="CB87" i="1"/>
  <c r="CA86" i="1"/>
  <c r="CB83" i="1"/>
  <c r="CA82" i="1"/>
  <c r="CB79" i="1"/>
  <c r="CA78" i="1"/>
  <c r="CB75" i="1"/>
  <c r="CA74" i="1"/>
  <c r="CB71" i="1"/>
  <c r="CA70" i="1"/>
  <c r="CB67" i="1"/>
  <c r="CA66" i="1"/>
  <c r="CB63" i="1"/>
  <c r="CA62" i="1"/>
  <c r="CA60" i="1"/>
  <c r="CB57" i="1"/>
  <c r="CA56" i="1"/>
  <c r="CB53" i="1"/>
  <c r="CA52" i="1"/>
  <c r="CB49" i="1"/>
  <c r="CA48" i="1"/>
  <c r="CB45" i="1"/>
  <c r="CB44" i="1"/>
  <c r="CA43" i="1"/>
  <c r="CA42" i="1"/>
  <c r="CB39" i="1"/>
  <c r="CB140" i="1"/>
  <c r="CA135" i="1"/>
  <c r="CB124" i="1"/>
  <c r="CA119" i="1"/>
  <c r="CB108" i="1"/>
  <c r="CA103" i="1"/>
  <c r="CB92" i="1"/>
  <c r="CA87" i="1"/>
  <c r="CB76" i="1"/>
  <c r="CA71" i="1"/>
  <c r="CA57" i="1"/>
  <c r="CB46" i="1"/>
  <c r="CA44" i="1"/>
  <c r="CB37" i="1"/>
  <c r="CB36" i="1"/>
  <c r="CA35" i="1"/>
  <c r="CA34" i="1"/>
  <c r="CA31" i="1"/>
  <c r="CA26" i="1"/>
  <c r="CA24" i="1"/>
  <c r="CB23" i="1"/>
  <c r="CA21" i="1"/>
  <c r="CA20" i="1"/>
  <c r="CB19" i="1"/>
  <c r="CB18" i="1"/>
  <c r="CB16" i="1"/>
  <c r="CA139" i="1"/>
  <c r="CB128" i="1"/>
  <c r="CA123" i="1"/>
  <c r="CB112" i="1"/>
  <c r="CA107" i="1"/>
  <c r="CB96" i="1"/>
  <c r="CA91" i="1"/>
  <c r="CB80" i="1"/>
  <c r="CA75" i="1"/>
  <c r="CB64" i="1"/>
  <c r="CB50" i="1"/>
  <c r="CA45" i="1"/>
  <c r="CB40" i="1"/>
  <c r="CB38" i="1"/>
  <c r="CA37" i="1"/>
  <c r="CA36" i="1"/>
  <c r="CB29" i="1"/>
  <c r="CB28" i="1"/>
  <c r="CA23" i="1"/>
  <c r="CB22" i="1"/>
  <c r="CA19" i="1"/>
  <c r="CA18" i="1"/>
  <c r="CA16" i="1"/>
  <c r="CB132" i="1"/>
  <c r="CA127" i="1"/>
  <c r="CB116" i="1"/>
  <c r="CA111" i="1"/>
  <c r="CB100" i="1"/>
  <c r="CA95" i="1"/>
  <c r="CB84" i="1"/>
  <c r="CA79" i="1"/>
  <c r="CB68" i="1"/>
  <c r="CA63" i="1"/>
  <c r="CB54" i="1"/>
  <c r="CA49" i="1"/>
  <c r="CA39" i="1"/>
  <c r="CA38" i="1"/>
  <c r="CB33" i="1"/>
  <c r="CB32" i="1"/>
  <c r="CB30" i="1"/>
  <c r="CA29" i="1"/>
  <c r="CA28" i="1"/>
  <c r="CB27" i="1"/>
  <c r="CB25" i="1"/>
  <c r="CA22" i="1"/>
  <c r="CB17" i="1"/>
  <c r="CA15" i="1"/>
  <c r="CA14" i="1"/>
  <c r="CA13" i="1"/>
  <c r="L41" i="1"/>
  <c r="L37" i="1"/>
  <c r="L19" i="1"/>
  <c r="L17" i="1"/>
  <c r="L45" i="1"/>
  <c r="AN45" i="1" s="1"/>
  <c r="CB4" i="1"/>
  <c r="CA6" i="1"/>
  <c r="CB7" i="1"/>
  <c r="L10" i="1"/>
  <c r="AN10" i="1" s="1"/>
  <c r="CA11" i="1"/>
  <c r="CA12" i="1"/>
  <c r="L13" i="1"/>
  <c r="CB14" i="1"/>
  <c r="CA17" i="1"/>
  <c r="BH19" i="1"/>
  <c r="CB24" i="1"/>
  <c r="AA31" i="1"/>
  <c r="CA33" i="1"/>
  <c r="P38" i="1"/>
  <c r="AP38" i="1" s="1"/>
  <c r="CA53" i="1"/>
  <c r="CA83" i="1"/>
  <c r="CB104" i="1"/>
  <c r="CA1" i="1"/>
  <c r="CA2" i="1"/>
  <c r="CA5" i="1"/>
  <c r="CB6" i="1"/>
  <c r="CA8" i="1"/>
  <c r="CA10" i="1"/>
  <c r="CB11" i="1"/>
  <c r="CB12" i="1"/>
  <c r="L15" i="1"/>
  <c r="CB20" i="1"/>
  <c r="L29" i="1"/>
  <c r="CA30" i="1"/>
  <c r="CA32" i="1"/>
  <c r="CB35" i="1"/>
  <c r="CB58" i="1"/>
  <c r="CA67" i="1"/>
  <c r="CB88" i="1"/>
  <c r="CA131" i="1"/>
  <c r="BH12" i="1"/>
  <c r="BH13" i="1" s="1"/>
  <c r="CB1" i="1"/>
  <c r="CB2" i="1"/>
  <c r="CA3" i="1"/>
  <c r="CB5" i="1"/>
  <c r="CB8" i="1"/>
  <c r="CA9" i="1"/>
  <c r="CB10" i="1"/>
  <c r="AN11" i="1"/>
  <c r="AF8" i="1" s="1"/>
  <c r="AH8" i="1" s="1"/>
  <c r="BH27" i="1"/>
  <c r="W5" i="1" s="1"/>
  <c r="BH20" i="1"/>
  <c r="CB15" i="1"/>
  <c r="L21" i="1"/>
  <c r="CB21" i="1"/>
  <c r="CA27" i="1"/>
  <c r="CB31" i="1"/>
  <c r="CB34" i="1"/>
  <c r="CB72" i="1"/>
  <c r="CA115" i="1"/>
  <c r="CB136" i="1"/>
  <c r="P22" i="1"/>
  <c r="AP22" i="1" s="1"/>
  <c r="P36" i="1"/>
  <c r="AP36" i="1" s="1"/>
  <c r="L25" i="1"/>
  <c r="L27" i="1"/>
  <c r="L43" i="1"/>
  <c r="Z31" i="1"/>
  <c r="X21" i="1"/>
  <c r="Y31" i="1"/>
  <c r="Y21" i="1"/>
  <c r="S2" i="1" l="1"/>
  <c r="Z5" i="1" s="1"/>
  <c r="BC29" i="1"/>
  <c r="Q2" i="1"/>
  <c r="BH15" i="1"/>
  <c r="BH14" i="1"/>
  <c r="Q3" i="1" s="1"/>
  <c r="L44" i="1"/>
  <c r="AN44" i="1" s="1"/>
  <c r="AN43" i="1"/>
  <c r="L30" i="1"/>
  <c r="AN30" i="1" s="1"/>
  <c r="AN29" i="1"/>
  <c r="AF17" i="1" s="1"/>
  <c r="AH17" i="1" s="1"/>
  <c r="L16" i="1"/>
  <c r="AN16" i="1" s="1"/>
  <c r="AN15" i="1"/>
  <c r="AF10" i="1" s="1"/>
  <c r="AH10" i="1" s="1"/>
  <c r="L14" i="1"/>
  <c r="AN14" i="1" s="1"/>
  <c r="AN13" i="1"/>
  <c r="AF9" i="1" s="1"/>
  <c r="AH9" i="1" s="1"/>
  <c r="AD8" i="1" s="1"/>
  <c r="L18" i="1"/>
  <c r="AN18" i="1" s="1"/>
  <c r="AN17" i="1"/>
  <c r="AF11" i="1" s="1"/>
  <c r="AH11" i="1" s="1"/>
  <c r="L40" i="1"/>
  <c r="AN40" i="1" s="1"/>
  <c r="AF23" i="1" s="1"/>
  <c r="AH23" i="1" s="1"/>
  <c r="AN39" i="1"/>
  <c r="AF22" i="1" s="1"/>
  <c r="AH22" i="1" s="1"/>
  <c r="BH16" i="1"/>
  <c r="L28" i="1"/>
  <c r="AN28" i="1" s="1"/>
  <c r="AN27" i="1"/>
  <c r="AF16" i="1" s="1"/>
  <c r="AH16" i="1" s="1"/>
  <c r="L22" i="1"/>
  <c r="AN22" i="1" s="1"/>
  <c r="AN21" i="1"/>
  <c r="AF13" i="1" s="1"/>
  <c r="AH13" i="1" s="1"/>
  <c r="BG29" i="1"/>
  <c r="BH21" i="1"/>
  <c r="Q4" i="1"/>
  <c r="BH23" i="1"/>
  <c r="L20" i="1"/>
  <c r="AN20" i="1" s="1"/>
  <c r="AN19" i="1"/>
  <c r="AF12" i="1" s="1"/>
  <c r="AH12" i="1" s="1"/>
  <c r="L26" i="1"/>
  <c r="AN26" i="1" s="1"/>
  <c r="AN25" i="1"/>
  <c r="AF15" i="1" s="1"/>
  <c r="AH15" i="1" s="1"/>
  <c r="AN37" i="1"/>
  <c r="AF21" i="1" s="1"/>
  <c r="AH21" i="1" s="1"/>
  <c r="L38" i="1"/>
  <c r="AN38" i="1" s="1"/>
  <c r="L36" i="1"/>
  <c r="AN36" i="1" s="1"/>
  <c r="L24" i="1"/>
  <c r="AN24" i="1" s="1"/>
  <c r="AN23" i="1"/>
  <c r="AF14" i="1" s="1"/>
  <c r="AH14" i="1" s="1"/>
  <c r="Z24" i="1"/>
  <c r="BG40" i="1"/>
  <c r="BH24" i="1"/>
  <c r="Q5" i="1"/>
  <c r="AN41" i="1"/>
  <c r="AF24" i="1" s="1"/>
  <c r="AH24" i="1" s="1"/>
  <c r="L42" i="1"/>
  <c r="AN42" i="1" s="1"/>
  <c r="L12" i="1"/>
  <c r="AN12" i="1" s="1"/>
  <c r="X5" i="1"/>
  <c r="Z32" i="1"/>
  <c r="Y32" i="1"/>
  <c r="AB5" i="1" l="1"/>
  <c r="P5" i="1" s="1"/>
  <c r="AD7" i="1"/>
  <c r="AZ16" i="1" s="1"/>
  <c r="Y5" i="1"/>
  <c r="U4" i="1" s="1"/>
  <c r="P3" i="1"/>
  <c r="AA5" i="1"/>
  <c r="W4" i="1" s="1"/>
  <c r="S3" i="1"/>
  <c r="AD9" i="1"/>
  <c r="AZ17" i="1" s="1"/>
  <c r="BH22" i="1"/>
  <c r="BE29" i="1"/>
  <c r="U2" i="1"/>
  <c r="U5" i="1"/>
  <c r="BH18" i="1"/>
  <c r="BH17" i="1"/>
  <c r="BE40" i="1"/>
  <c r="T5" i="1"/>
  <c r="BH25" i="1" l="1"/>
  <c r="U3" i="1"/>
  <c r="BH26" i="1"/>
</calcChain>
</file>

<file path=xl/sharedStrings.xml><?xml version="1.0" encoding="utf-8"?>
<sst xmlns="http://schemas.openxmlformats.org/spreadsheetml/2006/main" count="339" uniqueCount="126">
  <si>
    <t>PB1cal.</t>
    <phoneticPr fontId="2"/>
  </si>
  <si>
    <t>名前：</t>
    <rPh sb="0" eb="2">
      <t>ナマエ</t>
    </rPh>
    <phoneticPr fontId="2"/>
  </si>
  <si>
    <t>○　○　○　○</t>
    <phoneticPr fontId="2"/>
  </si>
  <si>
    <t>（男）</t>
    <rPh sb="1" eb="2">
      <t>オトコ</t>
    </rPh>
    <phoneticPr fontId="2"/>
  </si>
  <si>
    <t>TO年齢：</t>
    <rPh sb="2" eb="4">
      <t>ネンレイ</t>
    </rPh>
    <phoneticPr fontId="2"/>
  </si>
  <si>
    <t>PHV年齢：</t>
    <rPh sb="3" eb="5">
      <t>ネンレイ</t>
    </rPh>
    <phoneticPr fontId="2"/>
  </si>
  <si>
    <t>（西暦）</t>
  </si>
  <si>
    <t>TO身長：</t>
    <rPh sb="2" eb="4">
      <t>シンチョウ</t>
    </rPh>
    <phoneticPr fontId="2"/>
  </si>
  <si>
    <t>PHV身長：</t>
    <rPh sb="3" eb="5">
      <t>シンチョウ</t>
    </rPh>
    <phoneticPr fontId="2"/>
  </si>
  <si>
    <t>子</t>
    <rPh sb="0" eb="1">
      <t>コ</t>
    </rPh>
    <phoneticPr fontId="2"/>
  </si>
  <si>
    <t>生年月日：</t>
    <rPh sb="0" eb="2">
      <t>セイネン</t>
    </rPh>
    <rPh sb="2" eb="4">
      <t>ガッピ</t>
    </rPh>
    <phoneticPr fontId="2"/>
  </si>
  <si>
    <t>年</t>
    <rPh sb="0" eb="1">
      <t>ネン</t>
    </rPh>
    <phoneticPr fontId="2"/>
  </si>
  <si>
    <t>月</t>
    <rPh sb="0" eb="1">
      <t>ツキ</t>
    </rPh>
    <phoneticPr fontId="2"/>
  </si>
  <si>
    <t>日</t>
    <rPh sb="0" eb="1">
      <t>ヒ</t>
    </rPh>
    <phoneticPr fontId="2"/>
  </si>
  <si>
    <t>(10進法：</t>
    <rPh sb="3" eb="5">
      <t>シンホウ</t>
    </rPh>
    <phoneticPr fontId="2"/>
  </si>
  <si>
    <t>)</t>
    <phoneticPr fontId="2"/>
  </si>
  <si>
    <t>Final－1cm年齢：</t>
    <rPh sb="9" eb="11">
      <t>ネンレイ</t>
    </rPh>
    <phoneticPr fontId="2"/>
  </si>
  <si>
    <r>
      <t>最終身長</t>
    </r>
    <r>
      <rPr>
        <sz val="10"/>
        <rFont val="ＭＳ Ｐゴシック"/>
        <family val="3"/>
        <charset val="128"/>
      </rPr>
      <t>：</t>
    </r>
    <rPh sb="0" eb="2">
      <t>サイシュウ</t>
    </rPh>
    <rPh sb="2" eb="4">
      <t>シンチョウ</t>
    </rPh>
    <phoneticPr fontId="2"/>
  </si>
  <si>
    <t>TO</t>
    <phoneticPr fontId="2"/>
  </si>
  <si>
    <t>PHV</t>
    <phoneticPr fontId="2"/>
  </si>
  <si>
    <t>H-TO</t>
    <phoneticPr fontId="2"/>
  </si>
  <si>
    <t>F-H(TO)</t>
    <phoneticPr fontId="2"/>
  </si>
  <si>
    <t>H-PHV</t>
    <phoneticPr fontId="2"/>
  </si>
  <si>
    <t>F-H(PHV)</t>
    <phoneticPr fontId="2"/>
  </si>
  <si>
    <t>H-F1</t>
    <phoneticPr fontId="2"/>
  </si>
  <si>
    <t>父母の身長</t>
    <rPh sb="0" eb="2">
      <t>フボ</t>
    </rPh>
    <rPh sb="3" eb="5">
      <t>シンチョウ</t>
    </rPh>
    <phoneticPr fontId="2"/>
  </si>
  <si>
    <t>（父）</t>
    <rPh sb="1" eb="2">
      <t>チチ</t>
    </rPh>
    <phoneticPr fontId="2"/>
  </si>
  <si>
    <t>cm</t>
    <phoneticPr fontId="2"/>
  </si>
  <si>
    <t>（母）</t>
    <rPh sb="1" eb="2">
      <t>ハハ</t>
    </rPh>
    <phoneticPr fontId="2"/>
  </si>
  <si>
    <t>Final－1cm身長：</t>
    <rPh sb="9" eb="11">
      <t>シンチョウ</t>
    </rPh>
    <phoneticPr fontId="2"/>
  </si>
  <si>
    <t>成熟タイプ：</t>
    <rPh sb="0" eb="2">
      <t>セイジュク</t>
    </rPh>
    <phoneticPr fontId="2"/>
  </si>
  <si>
    <t>PB1</t>
    <phoneticPr fontId="2"/>
  </si>
  <si>
    <t>測　定　年　月　日</t>
    <rPh sb="0" eb="1">
      <t>ソク</t>
    </rPh>
    <rPh sb="2" eb="3">
      <t>サダム</t>
    </rPh>
    <rPh sb="4" eb="5">
      <t>トシ</t>
    </rPh>
    <rPh sb="6" eb="7">
      <t>ツキ</t>
    </rPh>
    <rPh sb="8" eb="9">
      <t>ヒ</t>
    </rPh>
    <phoneticPr fontId="2"/>
  </si>
  <si>
    <t>10進法による</t>
    <rPh sb="2" eb="4">
      <t>シンホウ</t>
    </rPh>
    <phoneticPr fontId="2"/>
  </si>
  <si>
    <t>身長</t>
    <rPh sb="0" eb="2">
      <t>シンチョウ</t>
    </rPh>
    <phoneticPr fontId="2"/>
  </si>
  <si>
    <t xml:space="preserve"> 　年間増加量</t>
    <rPh sb="2" eb="4">
      <t>ネンカン</t>
    </rPh>
    <rPh sb="4" eb="7">
      <t>ゾウカリョウ</t>
    </rPh>
    <phoneticPr fontId="2"/>
  </si>
  <si>
    <t>体重</t>
    <rPh sb="0" eb="2">
      <t>タイジュウ</t>
    </rPh>
    <phoneticPr fontId="2"/>
  </si>
  <si>
    <t>比体表面積</t>
    <rPh sb="0" eb="3">
      <t>ヒタイヒョウ</t>
    </rPh>
    <rPh sb="3" eb="5">
      <t>メンセキ</t>
    </rPh>
    <phoneticPr fontId="2"/>
  </si>
  <si>
    <t>BMI</t>
    <phoneticPr fontId="2"/>
  </si>
  <si>
    <t>残差平方和</t>
    <rPh sb="0" eb="2">
      <t>ザンサ</t>
    </rPh>
    <rPh sb="2" eb="4">
      <t>ヘイホウ</t>
    </rPh>
    <rPh sb="4" eb="5">
      <t>ワ</t>
    </rPh>
    <phoneticPr fontId="2"/>
  </si>
  <si>
    <t>（西暦）</t>
    <rPh sb="1" eb="3">
      <t>セイレキ</t>
    </rPh>
    <phoneticPr fontId="2"/>
  </si>
  <si>
    <t>測定年月日</t>
  </si>
  <si>
    <t>測定時の年齢</t>
    <rPh sb="0" eb="2">
      <t>ソクテイ</t>
    </rPh>
    <rPh sb="2" eb="3">
      <t>ジ</t>
    </rPh>
    <rPh sb="4" eb="6">
      <t>ネンレイ</t>
    </rPh>
    <phoneticPr fontId="2"/>
  </si>
  <si>
    <t>(1/s)</t>
    <phoneticPr fontId="2"/>
  </si>
  <si>
    <r>
      <t>(kg/m</t>
    </r>
    <r>
      <rPr>
        <vertAlign val="superscript"/>
        <sz val="11"/>
        <rFont val="ＭＳ Ｐゴシック"/>
        <family val="3"/>
        <charset val="128"/>
      </rPr>
      <t>2</t>
    </r>
    <r>
      <rPr>
        <sz val="11"/>
        <rFont val="ＭＳ Ｐゴシック"/>
        <family val="3"/>
        <charset val="128"/>
      </rPr>
      <t>)</t>
    </r>
    <phoneticPr fontId="2"/>
  </si>
  <si>
    <t>p</t>
    <phoneticPr fontId="2"/>
  </si>
  <si>
    <t>n</t>
    <phoneticPr fontId="2"/>
  </si>
  <si>
    <t>l</t>
    <phoneticPr fontId="2"/>
  </si>
  <si>
    <t>カイ二乗検定</t>
    <rPh sb="2" eb="4">
      <t>ジジョウ</t>
    </rPh>
    <rPh sb="4" eb="6">
      <t>ケンテイ</t>
    </rPh>
    <phoneticPr fontId="2"/>
  </si>
  <si>
    <t>age</t>
    <phoneticPr fontId="2"/>
  </si>
  <si>
    <t>H</t>
    <phoneticPr fontId="2"/>
  </si>
  <si>
    <t>V</t>
    <phoneticPr fontId="2"/>
  </si>
  <si>
    <t>1/s</t>
    <phoneticPr fontId="2"/>
  </si>
  <si>
    <t>歳</t>
    <rPh sb="0" eb="1">
      <t>サイ</t>
    </rPh>
    <phoneticPr fontId="2"/>
  </si>
  <si>
    <t>kg</t>
    <phoneticPr fontId="2"/>
  </si>
  <si>
    <t>相関係数</t>
    <rPh sb="0" eb="2">
      <t>ソウカン</t>
    </rPh>
    <rPh sb="2" eb="4">
      <t>ケイスウ</t>
    </rPh>
    <phoneticPr fontId="2"/>
  </si>
  <si>
    <t>y = m1-2*(m1-m2)/(exp(m3*(m0-m5))+exp(m4*(m0-m5)))</t>
  </si>
  <si>
    <t>*</t>
  </si>
  <si>
    <t>　　　．　　cm/年</t>
    <rPh sb="9" eb="10">
      <t>ネン</t>
    </rPh>
    <phoneticPr fontId="2"/>
  </si>
  <si>
    <t>TO年齢</t>
    <rPh sb="2" eb="4">
      <t>ネンレイ</t>
    </rPh>
    <phoneticPr fontId="2"/>
  </si>
  <si>
    <t>no</t>
    <phoneticPr fontId="2"/>
  </si>
  <si>
    <t>Vmini.-1</t>
    <phoneticPr fontId="2"/>
  </si>
  <si>
    <t>値</t>
  </si>
  <si>
    <t>エラー</t>
  </si>
  <si>
    <t>a1</t>
    <phoneticPr fontId="2"/>
  </si>
  <si>
    <t>H-a1</t>
    <phoneticPr fontId="2"/>
  </si>
  <si>
    <t>m1(170)</t>
    <phoneticPr fontId="2"/>
  </si>
  <si>
    <t xml:space="preserve">m1 </t>
  </si>
  <si>
    <r>
      <rPr>
        <b/>
        <sz val="12"/>
        <color indexed="8"/>
        <rFont val="ＤＨＰ平成明朝体W7"/>
        <family val="1"/>
        <charset val="128"/>
      </rPr>
      <t>定数</t>
    </r>
    <r>
      <rPr>
        <b/>
        <sz val="12"/>
        <color indexed="8"/>
        <rFont val="Times New Roman"/>
        <family val="1"/>
      </rPr>
      <t>A</t>
    </r>
    <rPh sb="0" eb="2">
      <t>テイスウ</t>
    </rPh>
    <phoneticPr fontId="2"/>
  </si>
  <si>
    <t>Vmini.</t>
    <phoneticPr fontId="2"/>
  </si>
  <si>
    <t>m2(155)</t>
    <phoneticPr fontId="2"/>
  </si>
  <si>
    <t xml:space="preserve">m2 </t>
  </si>
  <si>
    <r>
      <rPr>
        <b/>
        <sz val="12"/>
        <color indexed="8"/>
        <rFont val="ＤＨＰ平成明朝体W7"/>
        <family val="1"/>
        <charset val="128"/>
      </rPr>
      <t>定数</t>
    </r>
    <r>
      <rPr>
        <b/>
        <sz val="12"/>
        <color indexed="8"/>
        <rFont val="Times New Roman"/>
        <family val="1"/>
      </rPr>
      <t>B</t>
    </r>
    <rPh sb="0" eb="2">
      <t>テイスウ</t>
    </rPh>
    <phoneticPr fontId="2"/>
  </si>
  <si>
    <t>b1</t>
    <phoneticPr fontId="2"/>
  </si>
  <si>
    <t>H-b1</t>
    <phoneticPr fontId="2"/>
  </si>
  <si>
    <t>m3(0.12)</t>
    <phoneticPr fontId="2"/>
  </si>
  <si>
    <t xml:space="preserve">m3 </t>
  </si>
  <si>
    <r>
      <rPr>
        <b/>
        <sz val="12"/>
        <color indexed="8"/>
        <rFont val="ＤＨＰ平成明朝体W7"/>
        <family val="1"/>
        <charset val="128"/>
      </rPr>
      <t>テイクオフ</t>
    </r>
    <r>
      <rPr>
        <b/>
        <sz val="12"/>
        <color indexed="8"/>
        <rFont val="Times New Roman"/>
        <family val="1"/>
      </rPr>
      <t>(</t>
    </r>
    <r>
      <rPr>
        <b/>
        <sz val="12"/>
        <color indexed="8"/>
        <rFont val="ＤＨＰ平成明朝体W7"/>
        <family val="1"/>
        <charset val="128"/>
      </rPr>
      <t>：</t>
    </r>
    <r>
      <rPr>
        <b/>
        <sz val="12"/>
        <color indexed="8"/>
        <rFont val="Times New Roman"/>
        <family val="1"/>
      </rPr>
      <t>TO)</t>
    </r>
    <r>
      <rPr>
        <b/>
        <sz val="12"/>
        <color indexed="8"/>
        <rFont val="ＤＨＰ平成明朝体W7"/>
        <family val="1"/>
        <charset val="128"/>
      </rPr>
      <t>時の年齢</t>
    </r>
    <rPh sb="10" eb="11">
      <t>ジ</t>
    </rPh>
    <rPh sb="12" eb="14">
      <t>ネンレイ</t>
    </rPh>
    <phoneticPr fontId="2"/>
  </si>
  <si>
    <r>
      <rPr>
        <b/>
        <sz val="12"/>
        <color indexed="8"/>
        <rFont val="ＤＨＰ平成明朝体W7"/>
        <family val="1"/>
        <charset val="128"/>
      </rPr>
      <t>歳</t>
    </r>
    <rPh sb="0" eb="1">
      <t>サイ</t>
    </rPh>
    <phoneticPr fontId="2"/>
  </si>
  <si>
    <t>Vmini.+1</t>
    <phoneticPr fontId="2"/>
  </si>
  <si>
    <t>m4(1.50)</t>
    <phoneticPr fontId="2"/>
  </si>
  <si>
    <t xml:space="preserve">m4 </t>
  </si>
  <si>
    <r>
      <rPr>
        <b/>
        <sz val="12"/>
        <color indexed="8"/>
        <rFont val="ＤＨＰ平成明朝体W7"/>
        <family val="1"/>
        <charset val="128"/>
      </rPr>
      <t>身長</t>
    </r>
    <rPh sb="0" eb="2">
      <t>シンチョウ</t>
    </rPh>
    <phoneticPr fontId="2"/>
  </si>
  <si>
    <t>m5(13.0)</t>
    <phoneticPr fontId="2"/>
  </si>
  <si>
    <t xml:space="preserve">m5 </t>
  </si>
  <si>
    <r>
      <rPr>
        <b/>
        <sz val="12"/>
        <color indexed="8"/>
        <rFont val="ＤＨＰ平成明朝体W7"/>
        <family val="1"/>
        <charset val="128"/>
      </rPr>
      <t>発育速度</t>
    </r>
    <rPh sb="0" eb="2">
      <t>ハツイク</t>
    </rPh>
    <rPh sb="2" eb="4">
      <t>ソクド</t>
    </rPh>
    <phoneticPr fontId="2"/>
  </si>
  <si>
    <t>cm/yr.</t>
    <phoneticPr fontId="2"/>
  </si>
  <si>
    <t>カイ２乗</t>
  </si>
  <si>
    <r>
      <rPr>
        <b/>
        <sz val="12"/>
        <color indexed="8"/>
        <rFont val="ＤＨＰ平成明朝体W7"/>
        <family val="1"/>
        <charset val="128"/>
      </rPr>
      <t>最大発育年齢</t>
    </r>
    <r>
      <rPr>
        <b/>
        <sz val="12"/>
        <color indexed="8"/>
        <rFont val="Times New Roman"/>
        <family val="1"/>
      </rPr>
      <t>(</t>
    </r>
    <r>
      <rPr>
        <b/>
        <sz val="12"/>
        <color indexed="8"/>
        <rFont val="ＤＨＰ平成明朝体W7"/>
        <family val="1"/>
        <charset val="128"/>
      </rPr>
      <t>：</t>
    </r>
    <r>
      <rPr>
        <b/>
        <sz val="12"/>
        <color indexed="8"/>
        <rFont val="Times New Roman"/>
        <family val="1"/>
      </rPr>
      <t>PHV)</t>
    </r>
    <rPh sb="0" eb="2">
      <t>サイダイ</t>
    </rPh>
    <rPh sb="2" eb="4">
      <t>ハツイク</t>
    </rPh>
    <rPh sb="4" eb="6">
      <t>ネンレイ</t>
    </rPh>
    <phoneticPr fontId="2"/>
  </si>
  <si>
    <t>peak年齢</t>
    <rPh sb="4" eb="6">
      <t>ネンレイ</t>
    </rPh>
    <phoneticPr fontId="2"/>
  </si>
  <si>
    <t>Vmax.-1</t>
    <phoneticPr fontId="2"/>
  </si>
  <si>
    <t>R</t>
  </si>
  <si>
    <t>a2</t>
    <phoneticPr fontId="2"/>
  </si>
  <si>
    <t>H-a2</t>
    <phoneticPr fontId="2"/>
  </si>
  <si>
    <t>Vmax.</t>
    <phoneticPr fontId="2"/>
  </si>
  <si>
    <r>
      <rPr>
        <b/>
        <sz val="12"/>
        <color indexed="8"/>
        <rFont val="ＤＨＰ平成明朝体W7"/>
        <family val="1"/>
        <charset val="128"/>
      </rPr>
      <t>最終身長（</t>
    </r>
    <r>
      <rPr>
        <b/>
        <sz val="12"/>
        <color indexed="8"/>
        <rFont val="Times New Roman"/>
        <family val="1"/>
      </rPr>
      <t>1cm/yr.)(</t>
    </r>
    <r>
      <rPr>
        <b/>
        <sz val="12"/>
        <color indexed="8"/>
        <rFont val="ＤＨＰ平成明朝体W7"/>
        <family val="1"/>
        <charset val="128"/>
      </rPr>
      <t>：</t>
    </r>
    <r>
      <rPr>
        <b/>
        <sz val="12"/>
        <color indexed="8"/>
        <rFont val="Times New Roman"/>
        <family val="1"/>
      </rPr>
      <t>F1)</t>
    </r>
    <r>
      <rPr>
        <b/>
        <sz val="12"/>
        <color indexed="8"/>
        <rFont val="ＤＨＰ平成明朝体W7"/>
        <family val="1"/>
        <charset val="128"/>
      </rPr>
      <t>時の年齢</t>
    </r>
    <rPh sb="0" eb="2">
      <t>サイシュウ</t>
    </rPh>
    <rPh sb="2" eb="4">
      <t>シンチョウ</t>
    </rPh>
    <rPh sb="18" eb="19">
      <t>ジ</t>
    </rPh>
    <rPh sb="20" eb="22">
      <t>ネンレイ</t>
    </rPh>
    <phoneticPr fontId="2"/>
  </si>
  <si>
    <t>b2</t>
    <phoneticPr fontId="2"/>
  </si>
  <si>
    <t>H-b2</t>
    <phoneticPr fontId="2"/>
  </si>
  <si>
    <t>Vmax.+1</t>
    <phoneticPr fontId="2"/>
  </si>
  <si>
    <r>
      <t>(</t>
    </r>
    <r>
      <rPr>
        <b/>
        <sz val="12"/>
        <color indexed="8"/>
        <rFont val="ＭＳ Ｐ明朝"/>
        <family val="1"/>
        <charset val="128"/>
      </rPr>
      <t>思春期</t>
    </r>
    <r>
      <rPr>
        <b/>
        <sz val="12"/>
        <color indexed="8"/>
        <rFont val="Times New Roman"/>
        <family val="1"/>
      </rPr>
      <t>)</t>
    </r>
    <rPh sb="1" eb="4">
      <t>シシュンキ</t>
    </rPh>
    <phoneticPr fontId="2"/>
  </si>
  <si>
    <r>
      <t>TO</t>
    </r>
    <r>
      <rPr>
        <b/>
        <sz val="12"/>
        <color indexed="8"/>
        <rFont val="ＤＨＰ平成明朝体W7"/>
        <family val="1"/>
        <charset val="128"/>
      </rPr>
      <t>から</t>
    </r>
    <r>
      <rPr>
        <b/>
        <sz val="12"/>
        <color indexed="8"/>
        <rFont val="Times New Roman"/>
        <family val="1"/>
      </rPr>
      <t>F1</t>
    </r>
    <r>
      <rPr>
        <b/>
        <sz val="12"/>
        <color indexed="8"/>
        <rFont val="ＤＨＰ平成明朝体W7"/>
        <family val="1"/>
        <charset val="128"/>
      </rPr>
      <t>までの期間</t>
    </r>
    <rPh sb="9" eb="11">
      <t>キカン</t>
    </rPh>
    <phoneticPr fontId="2"/>
  </si>
  <si>
    <r>
      <rPr>
        <b/>
        <sz val="12"/>
        <color indexed="8"/>
        <rFont val="ＤＨＰ平成明朝体W7"/>
        <family val="1"/>
        <charset val="128"/>
      </rPr>
      <t>年</t>
    </r>
    <rPh sb="0" eb="1">
      <t>ネン</t>
    </rPh>
    <phoneticPr fontId="2"/>
  </si>
  <si>
    <t>(思春期前期)</t>
    <rPh sb="1" eb="4">
      <t>シシュンキ</t>
    </rPh>
    <rPh sb="4" eb="6">
      <t>ゼンキ</t>
    </rPh>
    <phoneticPr fontId="2"/>
  </si>
  <si>
    <r>
      <t>TO</t>
    </r>
    <r>
      <rPr>
        <b/>
        <sz val="12"/>
        <color indexed="8"/>
        <rFont val="ＤＨＰ平成明朝体W7"/>
        <family val="1"/>
        <charset val="128"/>
      </rPr>
      <t>から</t>
    </r>
    <r>
      <rPr>
        <b/>
        <sz val="12"/>
        <color indexed="8"/>
        <rFont val="Times New Roman"/>
        <family val="1"/>
      </rPr>
      <t>PHV</t>
    </r>
    <r>
      <rPr>
        <b/>
        <sz val="12"/>
        <color indexed="8"/>
        <rFont val="ＤＨＰ平成明朝体W7"/>
        <family val="1"/>
        <charset val="128"/>
      </rPr>
      <t>までの期間</t>
    </r>
    <rPh sb="10" eb="12">
      <t>キカン</t>
    </rPh>
    <phoneticPr fontId="2"/>
  </si>
  <si>
    <t>(思春期後期)</t>
    <rPh sb="1" eb="4">
      <t>シシュンキ</t>
    </rPh>
    <rPh sb="4" eb="6">
      <t>コウキ</t>
    </rPh>
    <phoneticPr fontId="2"/>
  </si>
  <si>
    <r>
      <t>PHV</t>
    </r>
    <r>
      <rPr>
        <b/>
        <sz val="12"/>
        <color indexed="8"/>
        <rFont val="ＤＨＰ平成明朝体W7"/>
        <family val="1"/>
        <charset val="128"/>
      </rPr>
      <t>から</t>
    </r>
    <r>
      <rPr>
        <b/>
        <sz val="12"/>
        <color indexed="8"/>
        <rFont val="Times New Roman"/>
        <family val="1"/>
      </rPr>
      <t>F1</t>
    </r>
    <r>
      <rPr>
        <b/>
        <sz val="12"/>
        <color indexed="8"/>
        <rFont val="ＤＨＰ平成明朝体W7"/>
        <family val="1"/>
        <charset val="128"/>
      </rPr>
      <t>までの期間</t>
    </r>
    <rPh sb="10" eb="12">
      <t>キカン</t>
    </rPh>
    <phoneticPr fontId="2"/>
  </si>
  <si>
    <t>Final(1cm)年齢</t>
    <rPh sb="10" eb="12">
      <t>ネンレイ</t>
    </rPh>
    <phoneticPr fontId="2"/>
  </si>
  <si>
    <r>
      <t>TO</t>
    </r>
    <r>
      <rPr>
        <b/>
        <sz val="12"/>
        <color indexed="8"/>
        <rFont val="ＤＨＰ平成明朝体W7"/>
        <family val="1"/>
        <charset val="128"/>
      </rPr>
      <t>から</t>
    </r>
    <r>
      <rPr>
        <b/>
        <sz val="12"/>
        <color indexed="8"/>
        <rFont val="Times New Roman"/>
        <family val="1"/>
      </rPr>
      <t>F1</t>
    </r>
    <r>
      <rPr>
        <b/>
        <sz val="12"/>
        <color indexed="8"/>
        <rFont val="ＤＨＰ平成明朝体W7"/>
        <family val="1"/>
        <charset val="128"/>
      </rPr>
      <t>までの身長の伸び</t>
    </r>
    <rPh sb="9" eb="11">
      <t>シンチョウ</t>
    </rPh>
    <rPh sb="12" eb="13">
      <t>ノ</t>
    </rPh>
    <phoneticPr fontId="2"/>
  </si>
  <si>
    <t>a3</t>
    <phoneticPr fontId="2"/>
  </si>
  <si>
    <t>V(V&gt;1cm)</t>
    <phoneticPr fontId="2"/>
  </si>
  <si>
    <r>
      <t>TO</t>
    </r>
    <r>
      <rPr>
        <b/>
        <sz val="12"/>
        <color indexed="8"/>
        <rFont val="ＤＨＰ平成明朝体W7"/>
        <family val="1"/>
        <charset val="128"/>
      </rPr>
      <t>から</t>
    </r>
    <r>
      <rPr>
        <b/>
        <sz val="12"/>
        <color indexed="8"/>
        <rFont val="Times New Roman"/>
        <family val="1"/>
      </rPr>
      <t>PHV</t>
    </r>
    <r>
      <rPr>
        <b/>
        <sz val="12"/>
        <color indexed="8"/>
        <rFont val="ＤＨＰ平成明朝体W7"/>
        <family val="1"/>
        <charset val="128"/>
      </rPr>
      <t>までの身長の伸び</t>
    </r>
    <rPh sb="10" eb="12">
      <t>シンチョウ</t>
    </rPh>
    <rPh sb="13" eb="14">
      <t>ノ</t>
    </rPh>
    <phoneticPr fontId="2"/>
  </si>
  <si>
    <r>
      <t>PHV</t>
    </r>
    <r>
      <rPr>
        <b/>
        <sz val="12"/>
        <color indexed="8"/>
        <rFont val="ＤＨＰ平成明朝体W7"/>
        <family val="1"/>
        <charset val="128"/>
      </rPr>
      <t>から</t>
    </r>
    <r>
      <rPr>
        <b/>
        <sz val="12"/>
        <color indexed="8"/>
        <rFont val="Times New Roman"/>
        <family val="1"/>
      </rPr>
      <t>F1</t>
    </r>
    <r>
      <rPr>
        <b/>
        <sz val="12"/>
        <color indexed="8"/>
        <rFont val="ＤＨＰ平成明朝体W7"/>
        <family val="1"/>
        <charset val="128"/>
      </rPr>
      <t>までの身長の伸び</t>
    </r>
    <rPh sb="10" eb="12">
      <t>シンチョウ</t>
    </rPh>
    <rPh sb="13" eb="14">
      <t>ノ</t>
    </rPh>
    <phoneticPr fontId="2"/>
  </si>
  <si>
    <t>b3</t>
    <phoneticPr fontId="2"/>
  </si>
  <si>
    <t>V(&lt;1cm)</t>
    <phoneticPr fontId="2"/>
  </si>
  <si>
    <t>最終身長（０cm/yr.)</t>
    <rPh sb="0" eb="2">
      <t>サイシュウ</t>
    </rPh>
    <rPh sb="2" eb="4">
      <t>シンチョウ</t>
    </rPh>
    <phoneticPr fontId="2"/>
  </si>
  <si>
    <t>PB1 :</t>
    <phoneticPr fontId="2"/>
  </si>
  <si>
    <t>height</t>
    <phoneticPr fontId="2"/>
  </si>
  <si>
    <t>A-F1&lt;H</t>
    <phoneticPr fontId="2"/>
  </si>
  <si>
    <t>A-F1&gt;H</t>
    <phoneticPr fontId="2"/>
  </si>
  <si>
    <t>スポーツ</t>
    <phoneticPr fontId="2"/>
  </si>
  <si>
    <t>腋毛</t>
    <rPh sb="0" eb="1">
      <t>エキ</t>
    </rPh>
    <rPh sb="1" eb="2">
      <t>モウ</t>
    </rPh>
    <phoneticPr fontId="2"/>
  </si>
  <si>
    <t>陰毛</t>
    <rPh sb="0" eb="2">
      <t>インモウ</t>
    </rPh>
    <phoneticPr fontId="2"/>
  </si>
  <si>
    <t>にきび</t>
    <phoneticPr fontId="2"/>
  </si>
  <si>
    <t>既往症</t>
    <rPh sb="0" eb="3">
      <t>キオウショウ</t>
    </rPh>
    <phoneticPr fontId="2"/>
  </si>
  <si>
    <t>声変わり</t>
    <rPh sb="0" eb="1">
      <t>コエ</t>
    </rPh>
    <rPh sb="1" eb="2">
      <t>ガ</t>
    </rPh>
    <phoneticPr fontId="2"/>
  </si>
  <si>
    <t>成熟の程度（早熟・平均・晩熟）が判定できた場合に該当する成熟別縦断型基準値で評価するための基準値</t>
    <rPh sb="0" eb="2">
      <t>セイジュク</t>
    </rPh>
    <rPh sb="3" eb="5">
      <t>テイド</t>
    </rPh>
    <rPh sb="6" eb="8">
      <t>ソウジュク</t>
    </rPh>
    <rPh sb="9" eb="11">
      <t>ヘイキン</t>
    </rPh>
    <rPh sb="12" eb="14">
      <t>バンジュク</t>
    </rPh>
    <rPh sb="16" eb="18">
      <t>ハンテイ</t>
    </rPh>
    <rPh sb="21" eb="23">
      <t>バアイ</t>
    </rPh>
    <rPh sb="24" eb="26">
      <t>ガイトウ</t>
    </rPh>
    <rPh sb="28" eb="30">
      <t>セイジュク</t>
    </rPh>
    <rPh sb="30" eb="31">
      <t>ベツ</t>
    </rPh>
    <rPh sb="31" eb="33">
      <t>ジュウダン</t>
    </rPh>
    <rPh sb="33" eb="34">
      <t>ガタ</t>
    </rPh>
    <rPh sb="34" eb="37">
      <t>キジュンチ</t>
    </rPh>
    <rPh sb="38" eb="40">
      <t>ヒョウカ</t>
    </rPh>
    <rPh sb="45" eb="48">
      <t>キジュンチ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</si>
</sst>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_ "/>
    <numFmt numFmtId="177" formatCode="0.0"/>
    <numFmt numFmtId="178" formatCode="0.000_ "/>
    <numFmt numFmtId="179" formatCode="0.000"/>
    <numFmt numFmtId="180" formatCode="0.0000"/>
    <numFmt numFmtId="181" formatCode="0.00000"/>
    <numFmt numFmtId="182" formatCode="0.000_);[Red]\(0.000\)"/>
    <numFmt numFmtId="183" formatCode="0.0_);[Red]\(0.0\)"/>
    <numFmt numFmtId="184" formatCode="0.0000_);[Red]\(0.0000\)"/>
    <numFmt numFmtId="185" formatCode="0.0_ "/>
    <numFmt numFmtId="186" formatCode="0.0000_ "/>
    <numFmt numFmtId="187" formatCode="0.00_);[Red]\(0.00\)"/>
  </numFmts>
  <fonts count="35">
    <font>
      <sz val="11"/>
      <name val="ＭＳ Ｐゴシック"/>
      <family val="3"/>
      <charset val="128"/>
    </font>
    <font>
      <sz val="11"/>
      <name val="ＭＳ Ｐゴシック"/>
      <family val="3"/>
      <charset val="128"/>
    </font>
    <font>
      <sz val="6"/>
      <name val="ＭＳ Ｐゴシック"/>
      <family val="3"/>
      <charset val="128"/>
    </font>
    <font>
      <sz val="11"/>
      <name val="Times New Roman"/>
      <family val="1"/>
    </font>
    <font>
      <sz val="11"/>
      <color theme="0"/>
      <name val="ＭＳ Ｐゴシック"/>
      <family val="3"/>
      <charset val="128"/>
    </font>
    <font>
      <b/>
      <sz val="12"/>
      <color theme="1"/>
      <name val="Times New Roman"/>
      <family val="1"/>
    </font>
    <font>
      <sz val="11"/>
      <color theme="1"/>
      <name val="ＭＳ Ｐゴシック"/>
      <family val="3"/>
      <charset val="128"/>
    </font>
    <font>
      <sz val="10"/>
      <name val="ＭＳ Ｐゴシック"/>
      <family val="3"/>
      <charset val="128"/>
    </font>
    <font>
      <sz val="11"/>
      <color indexed="10"/>
      <name val="ＭＳ Ｐゴシック"/>
      <family val="3"/>
      <charset val="128"/>
    </font>
    <font>
      <sz val="11"/>
      <color indexed="12"/>
      <name val="ＭＳ Ｐゴシック"/>
      <family val="3"/>
      <charset val="128"/>
    </font>
    <font>
      <sz val="11"/>
      <color indexed="58"/>
      <name val="ＭＳ Ｐゴシック"/>
      <family val="3"/>
      <charset val="128"/>
    </font>
    <font>
      <b/>
      <sz val="11"/>
      <color indexed="10"/>
      <name val="ＭＳ Ｐゴシック"/>
      <family val="3"/>
      <charset val="128"/>
    </font>
    <font>
      <b/>
      <sz val="10"/>
      <color rgb="FFFF0000"/>
      <name val="ＭＳ Ｐゴシック"/>
      <family val="3"/>
      <charset val="128"/>
    </font>
    <font>
      <sz val="10"/>
      <color theme="1"/>
      <name val="ＭＳ Ｐゴシック"/>
      <family val="3"/>
      <charset val="128"/>
    </font>
    <font>
      <sz val="11"/>
      <color rgb="FFFF0000"/>
      <name val="ＤＨＰ平成明朝体W7"/>
      <family val="1"/>
      <charset val="128"/>
    </font>
    <font>
      <b/>
      <sz val="11"/>
      <name val="ＭＳ Ｐゴシック"/>
      <family val="3"/>
      <charset val="128"/>
    </font>
    <font>
      <vertAlign val="superscript"/>
      <sz val="11"/>
      <name val="ＭＳ Ｐゴシック"/>
      <family val="3"/>
      <charset val="128"/>
    </font>
    <font>
      <b/>
      <sz val="12"/>
      <color theme="1"/>
      <name val="ＭＳ Ｐ明朝"/>
      <family val="1"/>
      <charset val="128"/>
    </font>
    <font>
      <b/>
      <sz val="11"/>
      <color indexed="12"/>
      <name val="ＭＳ Ｐゴシック"/>
      <family val="3"/>
      <charset val="128"/>
    </font>
    <font>
      <b/>
      <sz val="11"/>
      <name val="Times New Roman"/>
      <family val="1"/>
    </font>
    <font>
      <b/>
      <sz val="12"/>
      <color indexed="8"/>
      <name val="ＤＨＰ平成明朝体W7"/>
      <family val="1"/>
      <charset val="128"/>
    </font>
    <font>
      <b/>
      <sz val="12"/>
      <color indexed="8"/>
      <name val="Times New Roman"/>
      <family val="1"/>
    </font>
    <font>
      <b/>
      <sz val="12"/>
      <color indexed="8"/>
      <name val="ＭＳ Ｐ明朝"/>
      <family val="1"/>
      <charset val="128"/>
    </font>
    <font>
      <b/>
      <sz val="11"/>
      <color indexed="58"/>
      <name val="ＭＳ Ｐゴシック"/>
      <family val="3"/>
      <charset val="128"/>
    </font>
    <font>
      <b/>
      <sz val="12"/>
      <color theme="1"/>
      <name val="ＤＨＰ平成明朝体W7"/>
      <family val="1"/>
      <charset val="128"/>
    </font>
    <font>
      <b/>
      <sz val="14"/>
      <color theme="1"/>
      <name val="Times New Roman"/>
      <family val="1"/>
    </font>
    <font>
      <b/>
      <sz val="16"/>
      <name val="Times New Roman"/>
      <family val="1"/>
    </font>
    <font>
      <sz val="16"/>
      <color theme="0"/>
      <name val="ＭＳ Ｐゴシック"/>
      <family val="3"/>
      <charset val="128"/>
    </font>
    <font>
      <sz val="16"/>
      <name val="ＭＳ Ｐゴシック"/>
      <family val="3"/>
      <charset val="128"/>
    </font>
    <font>
      <b/>
      <sz val="11"/>
      <color indexed="53"/>
      <name val="ＭＳ Ｐゴシック"/>
      <family val="3"/>
      <charset val="128"/>
    </font>
    <font>
      <b/>
      <sz val="11"/>
      <color indexed="57"/>
      <name val="ＭＳ Ｐゴシック"/>
      <family val="3"/>
      <charset val="128"/>
    </font>
    <font>
      <sz val="11"/>
      <color indexed="57"/>
      <name val="ＭＳ Ｐゴシック"/>
      <family val="3"/>
      <charset val="128"/>
    </font>
    <font>
      <sz val="11"/>
      <color theme="0" tint="-0.249977111117893"/>
      <name val="ＭＳ Ｐゴシック"/>
      <family val="3"/>
      <charset val="128"/>
    </font>
    <font>
      <b/>
      <sz val="14"/>
      <color theme="1"/>
      <name val="ＭＳ Ｐ明朝"/>
      <family val="1"/>
      <charset val="128"/>
    </font>
    <font>
      <sz val="11"/>
      <color rgb="FFC00000"/>
      <name val="ＭＳ Ｐゴシック"/>
      <family val="3"/>
      <charset val="128"/>
    </font>
  </fonts>
  <fills count="4">
    <fill>
      <patternFill patternType="none"/>
    </fill>
    <fill>
      <patternFill patternType="gray125"/>
    </fill>
    <fill>
      <patternFill patternType="solid">
        <fgColor rgb="FFFFC000"/>
        <bgColor indexed="64"/>
      </patternFill>
    </fill>
    <fill>
      <patternFill patternType="solid">
        <fgColor rgb="FFFFFF00"/>
        <bgColor indexed="64"/>
      </patternFill>
    </fill>
  </fills>
  <borders count="44">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top style="medium">
        <color indexed="64"/>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
    <xf numFmtId="0" fontId="0" fillId="0" borderId="0">
      <alignment vertical="center"/>
    </xf>
  </cellStyleXfs>
  <cellXfs count="237">
    <xf numFmtId="0" fontId="0" fillId="0" borderId="0" xfId="0">
      <alignment vertical="center"/>
    </xf>
    <xf numFmtId="0" fontId="0" fillId="0" borderId="0" xfId="0" applyAlignment="1">
      <alignment horizontal="center" vertical="center"/>
    </xf>
    <xf numFmtId="0" fontId="0" fillId="0" borderId="0" xfId="0" applyAlignment="1">
      <alignment horizontal="right" vertical="center"/>
    </xf>
    <xf numFmtId="0" fontId="0" fillId="0" borderId="0" xfId="0" applyAlignment="1">
      <alignment horizontal="left" vertical="center"/>
    </xf>
    <xf numFmtId="0" fontId="3" fillId="0" borderId="0" xfId="0" applyFont="1" applyAlignment="1">
      <alignment horizontal="center" vertical="center"/>
    </xf>
    <xf numFmtId="0" fontId="1" fillId="0" borderId="0" xfId="0" applyFont="1" applyAlignment="1">
      <alignment horizontal="center" vertical="center"/>
    </xf>
    <xf numFmtId="0" fontId="4" fillId="0" borderId="0" xfId="0" applyFont="1">
      <alignment vertical="center"/>
    </xf>
    <xf numFmtId="0" fontId="5" fillId="0" borderId="0" xfId="0" applyFont="1">
      <alignment vertical="center"/>
    </xf>
    <xf numFmtId="0" fontId="5" fillId="0" borderId="0" xfId="0" applyFont="1" applyAlignment="1">
      <alignment horizontal="center" vertical="center"/>
    </xf>
    <xf numFmtId="0" fontId="5" fillId="0" borderId="0" xfId="0" applyFont="1" applyAlignment="1">
      <alignment horizontal="left" vertical="center"/>
    </xf>
    <xf numFmtId="176" fontId="0" fillId="0" borderId="0" xfId="0" applyNumberFormat="1">
      <alignment vertical="center"/>
    </xf>
    <xf numFmtId="0" fontId="6" fillId="0" borderId="0" xfId="0" applyFont="1">
      <alignment vertical="center"/>
    </xf>
    <xf numFmtId="177" fontId="6" fillId="0" borderId="0" xfId="0" applyNumberFormat="1" applyFont="1" applyAlignment="1">
      <alignment horizontal="center" vertical="center"/>
    </xf>
    <xf numFmtId="177" fontId="0" fillId="0" borderId="0" xfId="0" applyNumberFormat="1" applyFont="1" applyAlignment="1">
      <alignment horizontal="center" vertical="center"/>
    </xf>
    <xf numFmtId="0" fontId="7" fillId="0" borderId="1" xfId="0" applyFont="1" applyBorder="1">
      <alignment vertical="center"/>
    </xf>
    <xf numFmtId="178" fontId="8" fillId="0" borderId="1" xfId="0" applyNumberFormat="1" applyFont="1" applyBorder="1" applyAlignment="1">
      <alignment horizontal="center" vertical="center"/>
    </xf>
    <xf numFmtId="179" fontId="7" fillId="0" borderId="2" xfId="0" applyNumberFormat="1" applyFont="1" applyBorder="1" applyAlignment="1">
      <alignment horizontal="center" vertical="center"/>
    </xf>
    <xf numFmtId="0" fontId="0" fillId="0" borderId="1" xfId="0" applyFont="1" applyBorder="1">
      <alignment vertical="center"/>
    </xf>
    <xf numFmtId="0" fontId="7" fillId="0" borderId="0" xfId="0" applyFont="1">
      <alignment vertical="center"/>
    </xf>
    <xf numFmtId="176" fontId="8" fillId="0" borderId="0" xfId="0" applyNumberFormat="1" applyFont="1" applyAlignment="1">
      <alignment horizontal="center" vertical="center"/>
    </xf>
    <xf numFmtId="2" fontId="7" fillId="0" borderId="3" xfId="0" applyNumberFormat="1" applyFont="1" applyBorder="1" applyAlignment="1">
      <alignment horizontal="center" vertical="center"/>
    </xf>
    <xf numFmtId="0" fontId="0" fillId="0" borderId="4" xfId="0" applyBorder="1">
      <alignment vertical="center"/>
    </xf>
    <xf numFmtId="2" fontId="7" fillId="0" borderId="5" xfId="0" applyNumberFormat="1" applyFont="1" applyBorder="1" applyAlignment="1">
      <alignment horizontal="center" vertical="center"/>
    </xf>
    <xf numFmtId="0" fontId="0" fillId="0" borderId="0" xfId="0" applyFont="1" applyAlignment="1">
      <alignment horizontal="center" vertical="center"/>
    </xf>
    <xf numFmtId="2" fontId="0" fillId="0" borderId="0" xfId="0" applyNumberFormat="1" applyAlignment="1">
      <alignment horizontal="center" vertical="center"/>
    </xf>
    <xf numFmtId="0" fontId="0" fillId="0" borderId="6" xfId="0" applyBorder="1" applyAlignment="1">
      <alignment horizontal="center" vertical="center"/>
    </xf>
    <xf numFmtId="0" fontId="0" fillId="0" borderId="0" xfId="0" applyBorder="1">
      <alignment vertical="center"/>
    </xf>
    <xf numFmtId="180" fontId="0" fillId="0" borderId="0" xfId="0" applyNumberFormat="1" applyAlignment="1">
      <alignment horizontal="center" vertical="center"/>
    </xf>
    <xf numFmtId="0" fontId="7" fillId="0" borderId="4" xfId="0" applyFont="1" applyBorder="1">
      <alignment vertical="center"/>
    </xf>
    <xf numFmtId="178" fontId="10" fillId="0" borderId="4" xfId="0" applyNumberFormat="1" applyFont="1" applyBorder="1" applyAlignment="1">
      <alignment horizontal="center" vertical="center"/>
    </xf>
    <xf numFmtId="179" fontId="7" fillId="0" borderId="3" xfId="0" applyNumberFormat="1" applyFont="1" applyBorder="1" applyAlignment="1">
      <alignment horizontal="center" vertical="center"/>
    </xf>
    <xf numFmtId="0" fontId="0" fillId="0" borderId="4" xfId="0" applyBorder="1" applyAlignment="1">
      <alignment horizontal="center" vertical="center"/>
    </xf>
    <xf numFmtId="176" fontId="0" fillId="0" borderId="4" xfId="0" applyNumberFormat="1" applyBorder="1" applyAlignment="1">
      <alignment horizontal="center" vertical="center"/>
    </xf>
    <xf numFmtId="0" fontId="7" fillId="0" borderId="1" xfId="0" applyFont="1" applyBorder="1" applyAlignment="1">
      <alignment horizontal="center" vertical="center"/>
    </xf>
    <xf numFmtId="176" fontId="0" fillId="0" borderId="1" xfId="0" applyNumberFormat="1" applyBorder="1" applyAlignment="1">
      <alignment horizontal="center" vertical="center"/>
    </xf>
    <xf numFmtId="0" fontId="11" fillId="0" borderId="0" xfId="0" applyFont="1" applyAlignment="1">
      <alignment horizontal="center" vertical="center"/>
    </xf>
    <xf numFmtId="0" fontId="11" fillId="0" borderId="0" xfId="0" applyFont="1" applyFill="1" applyBorder="1" applyAlignment="1">
      <alignment horizontal="center" vertical="center"/>
    </xf>
    <xf numFmtId="0" fontId="0" fillId="0" borderId="0" xfId="0" applyBorder="1" applyAlignment="1">
      <alignment horizontal="center" vertical="center"/>
    </xf>
    <xf numFmtId="0" fontId="7" fillId="0" borderId="4" xfId="0" applyFont="1" applyFill="1" applyBorder="1">
      <alignment vertical="center"/>
    </xf>
    <xf numFmtId="176" fontId="10" fillId="0" borderId="4" xfId="0" applyNumberFormat="1" applyFont="1" applyBorder="1" applyAlignment="1">
      <alignment horizontal="center" vertical="center"/>
    </xf>
    <xf numFmtId="0" fontId="12" fillId="0" borderId="4" xfId="0" applyFont="1" applyBorder="1" applyAlignment="1">
      <alignment horizontal="center" vertical="center"/>
    </xf>
    <xf numFmtId="0" fontId="13" fillId="0" borderId="4" xfId="0" applyFont="1" applyBorder="1" applyAlignment="1">
      <alignment horizontal="center" vertical="center"/>
    </xf>
    <xf numFmtId="0" fontId="7" fillId="0" borderId="4" xfId="0" applyFont="1" applyBorder="1" applyAlignment="1">
      <alignment horizontal="center" vertical="center"/>
    </xf>
    <xf numFmtId="2" fontId="0" fillId="0" borderId="4" xfId="0" applyNumberFormat="1" applyBorder="1" applyAlignment="1">
      <alignment horizontal="center" vertical="center"/>
    </xf>
    <xf numFmtId="176" fontId="11" fillId="0" borderId="0" xfId="0" applyNumberFormat="1" applyFont="1" applyAlignment="1">
      <alignment horizontal="center" vertical="center"/>
    </xf>
    <xf numFmtId="176" fontId="11" fillId="0" borderId="0" xfId="0" applyNumberFormat="1" applyFont="1" applyBorder="1" applyAlignment="1">
      <alignment horizontal="center" vertical="center"/>
    </xf>
    <xf numFmtId="0" fontId="0" fillId="0" borderId="10" xfId="0" applyBorder="1" applyAlignment="1">
      <alignment horizontal="center" vertical="center"/>
    </xf>
    <xf numFmtId="0" fontId="0" fillId="0" borderId="0" xfId="0" applyBorder="1" applyAlignment="1">
      <alignment horizontal="left"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2" xfId="0" applyBorder="1" applyAlignment="1">
      <alignment horizontal="left" vertical="center"/>
    </xf>
    <xf numFmtId="0" fontId="0" fillId="0" borderId="13" xfId="0" applyBorder="1">
      <alignment vertical="center"/>
    </xf>
    <xf numFmtId="0" fontId="0" fillId="0" borderId="14" xfId="0" applyBorder="1" applyAlignment="1">
      <alignment horizontal="righ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Fill="1" applyBorder="1" applyAlignment="1">
      <alignment horizontal="center" vertical="center"/>
    </xf>
    <xf numFmtId="0" fontId="0" fillId="0" borderId="0" xfId="0" applyFill="1" applyBorder="1" applyAlignment="1">
      <alignment horizontal="center" vertical="center"/>
    </xf>
    <xf numFmtId="0" fontId="1" fillId="0" borderId="0" xfId="0" applyFont="1" applyFill="1" applyBorder="1" applyAlignment="1">
      <alignment horizontal="center" vertical="center"/>
    </xf>
    <xf numFmtId="0" fontId="14" fillId="0" borderId="16" xfId="0" applyFont="1" applyBorder="1">
      <alignment vertical="center"/>
    </xf>
    <xf numFmtId="181" fontId="15" fillId="2" borderId="16" xfId="0" applyNumberFormat="1" applyFont="1" applyFill="1" applyBorder="1" applyAlignment="1">
      <alignment horizontal="center" vertical="center"/>
    </xf>
    <xf numFmtId="176" fontId="5" fillId="0" borderId="0" xfId="0" applyNumberFormat="1" applyFont="1" applyAlignment="1">
      <alignment horizontal="center"/>
    </xf>
    <xf numFmtId="182" fontId="0" fillId="0" borderId="0" xfId="0" applyNumberFormat="1" applyAlignment="1">
      <alignment horizontal="center" vertical="center"/>
    </xf>
    <xf numFmtId="183" fontId="0" fillId="0" borderId="0" xfId="0" applyNumberForma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0" xfId="0" applyBorder="1">
      <alignment vertical="center"/>
    </xf>
    <xf numFmtId="0" fontId="0" fillId="0" borderId="18" xfId="0" applyBorder="1">
      <alignment vertical="center"/>
    </xf>
    <xf numFmtId="0" fontId="0" fillId="0" borderId="19" xfId="0" applyBorder="1" applyAlignment="1">
      <alignment horizontal="right" vertical="center"/>
    </xf>
    <xf numFmtId="0" fontId="0" fillId="0" borderId="18" xfId="0" applyBorder="1" applyAlignment="1">
      <alignment horizontal="left" vertical="center"/>
    </xf>
    <xf numFmtId="0" fontId="0" fillId="0" borderId="19" xfId="0" applyBorder="1">
      <alignment vertical="center"/>
    </xf>
    <xf numFmtId="0" fontId="0" fillId="0" borderId="20" xfId="0" applyBorder="1" applyAlignment="1">
      <alignment horizontal="center" vertical="center"/>
    </xf>
    <xf numFmtId="2" fontId="0" fillId="0" borderId="0" xfId="0" applyNumberFormat="1" applyBorder="1" applyAlignment="1">
      <alignment horizontal="center" vertical="center"/>
    </xf>
    <xf numFmtId="2" fontId="0" fillId="0" borderId="0" xfId="0" applyNumberFormat="1" applyFont="1" applyBorder="1" applyAlignment="1">
      <alignment horizontal="center" vertical="center"/>
    </xf>
    <xf numFmtId="181" fontId="5" fillId="2" borderId="16" xfId="0" applyNumberFormat="1" applyFont="1" applyFill="1" applyBorder="1" applyAlignment="1">
      <alignment horizontal="center"/>
    </xf>
    <xf numFmtId="183" fontId="0" fillId="0" borderId="0" xfId="0" applyNumberFormat="1" applyAlignment="1">
      <alignment horizontal="center" vertical="center"/>
    </xf>
    <xf numFmtId="0" fontId="17" fillId="0" borderId="0" xfId="0" applyFont="1">
      <alignment vertical="center"/>
    </xf>
    <xf numFmtId="0" fontId="0" fillId="0" borderId="21" xfId="0" applyBorder="1" applyAlignment="1">
      <alignment horizontal="center" vertical="center"/>
    </xf>
    <xf numFmtId="180" fontId="0" fillId="0" borderId="22" xfId="0" applyNumberFormat="1" applyBorder="1" applyAlignment="1">
      <alignment horizontal="center" vertical="center"/>
    </xf>
    <xf numFmtId="0" fontId="0" fillId="0" borderId="24" xfId="0" applyBorder="1">
      <alignment vertical="center"/>
    </xf>
    <xf numFmtId="184" fontId="0" fillId="0" borderId="22" xfId="0" applyNumberFormat="1" applyBorder="1" applyAlignment="1">
      <alignment horizontal="center" vertical="center"/>
    </xf>
    <xf numFmtId="0" fontId="0" fillId="0" borderId="22" xfId="0" applyBorder="1" applyAlignment="1">
      <alignment horizontal="right" vertical="center"/>
    </xf>
    <xf numFmtId="0" fontId="0" fillId="0" borderId="24" xfId="0" applyBorder="1" applyAlignment="1">
      <alignment horizontal="right" vertical="center"/>
    </xf>
    <xf numFmtId="0" fontId="0" fillId="0" borderId="23" xfId="0" applyBorder="1">
      <alignment vertical="center"/>
    </xf>
    <xf numFmtId="0" fontId="0" fillId="0" borderId="22" xfId="0" applyBorder="1">
      <alignment vertical="center"/>
    </xf>
    <xf numFmtId="180" fontId="0" fillId="0" borderId="25" xfId="0" applyNumberFormat="1" applyBorder="1" applyAlignment="1">
      <alignment horizontal="center" vertical="center"/>
    </xf>
    <xf numFmtId="2" fontId="0" fillId="0" borderId="8" xfId="0" applyNumberFormat="1" applyBorder="1" applyAlignment="1">
      <alignment horizontal="center" vertical="center"/>
    </xf>
    <xf numFmtId="184" fontId="0" fillId="0" borderId="0" xfId="0" applyNumberFormat="1">
      <alignment vertical="center"/>
    </xf>
    <xf numFmtId="177" fontId="0" fillId="0" borderId="0" xfId="0" applyNumberFormat="1">
      <alignment vertical="center"/>
    </xf>
    <xf numFmtId="180" fontId="0" fillId="0" borderId="0" xfId="0" applyNumberFormat="1">
      <alignment vertical="center"/>
    </xf>
    <xf numFmtId="0" fontId="5" fillId="0" borderId="0" xfId="0" applyFont="1" applyAlignment="1">
      <alignment horizontal="left"/>
    </xf>
    <xf numFmtId="0" fontId="5" fillId="0" borderId="0" xfId="0" applyFont="1" applyAlignment="1">
      <alignment horizontal="center"/>
    </xf>
    <xf numFmtId="0" fontId="0" fillId="0" borderId="26" xfId="0" applyBorder="1" applyAlignment="1">
      <alignment horizontal="center" vertical="center"/>
    </xf>
    <xf numFmtId="180" fontId="0" fillId="0" borderId="10" xfId="0" applyNumberFormat="1" applyBorder="1" applyAlignment="1">
      <alignment horizontal="center" vertical="center"/>
    </xf>
    <xf numFmtId="0" fontId="0" fillId="0" borderId="28" xfId="0" applyBorder="1">
      <alignment vertical="center"/>
    </xf>
    <xf numFmtId="184" fontId="0" fillId="0" borderId="10" xfId="0" applyNumberFormat="1" applyBorder="1" applyAlignment="1">
      <alignment horizontal="center" vertical="center"/>
    </xf>
    <xf numFmtId="0" fontId="0" fillId="0" borderId="23" xfId="0" applyBorder="1" applyAlignment="1">
      <alignment horizontal="right" vertical="center"/>
    </xf>
    <xf numFmtId="179" fontId="0" fillId="0" borderId="18" xfId="0" applyNumberFormat="1" applyBorder="1" applyAlignment="1">
      <alignment horizontal="center" vertical="center"/>
    </xf>
    <xf numFmtId="0" fontId="0" fillId="0" borderId="27" xfId="0" applyBorder="1" applyAlignment="1">
      <alignment horizontal="right" vertical="center"/>
    </xf>
    <xf numFmtId="180" fontId="0" fillId="0" borderId="29" xfId="0" applyNumberFormat="1" applyBorder="1" applyAlignment="1">
      <alignment horizontal="center" vertical="center"/>
    </xf>
    <xf numFmtId="2" fontId="0" fillId="0" borderId="20" xfId="0" applyNumberFormat="1" applyBorder="1" applyAlignment="1">
      <alignment horizontal="center" vertical="center"/>
    </xf>
    <xf numFmtId="0" fontId="18" fillId="0" borderId="0" xfId="0" applyFont="1" applyBorder="1" applyAlignment="1">
      <alignment horizontal="right" vertical="center"/>
    </xf>
    <xf numFmtId="0" fontId="18" fillId="0" borderId="0" xfId="0" applyFont="1" applyBorder="1" applyAlignment="1">
      <alignment horizontal="center" vertical="center"/>
    </xf>
    <xf numFmtId="179" fontId="0" fillId="0" borderId="0" xfId="0" applyNumberFormat="1">
      <alignment vertical="center"/>
    </xf>
    <xf numFmtId="0" fontId="17" fillId="0" borderId="0" xfId="0" applyFont="1" applyAlignment="1">
      <alignment horizontal="center"/>
    </xf>
    <xf numFmtId="0" fontId="18" fillId="0" borderId="0" xfId="0" applyFont="1" applyAlignment="1">
      <alignment horizontal="center" vertical="center"/>
    </xf>
    <xf numFmtId="178" fontId="18" fillId="0" borderId="16" xfId="0" applyNumberFormat="1" applyFont="1" applyBorder="1" applyAlignment="1">
      <alignment horizontal="center" vertical="center"/>
    </xf>
    <xf numFmtId="0" fontId="19" fillId="0" borderId="0" xfId="0" applyFont="1" applyAlignment="1">
      <alignment horizontal="center" vertical="center"/>
    </xf>
    <xf numFmtId="179" fontId="19" fillId="0" borderId="30" xfId="0" applyNumberFormat="1" applyFont="1" applyBorder="1" applyAlignment="1">
      <alignment horizontal="center" vertical="center"/>
    </xf>
    <xf numFmtId="180" fontId="5" fillId="0" borderId="0" xfId="0" applyNumberFormat="1" applyFont="1" applyAlignment="1">
      <alignment horizontal="center"/>
    </xf>
    <xf numFmtId="2" fontId="5" fillId="0" borderId="0" xfId="0" applyNumberFormat="1" applyFont="1" applyAlignment="1">
      <alignment horizontal="center" vertical="center"/>
    </xf>
    <xf numFmtId="180" fontId="0" fillId="0" borderId="19" xfId="0" applyNumberFormat="1" applyBorder="1" applyAlignment="1">
      <alignment horizontal="center" vertical="center"/>
    </xf>
    <xf numFmtId="178" fontId="18" fillId="0" borderId="31" xfId="0" applyNumberFormat="1" applyFont="1" applyBorder="1" applyAlignment="1">
      <alignment horizontal="center" vertical="center"/>
    </xf>
    <xf numFmtId="185" fontId="18" fillId="0" borderId="16" xfId="0" applyNumberFormat="1" applyFont="1" applyBorder="1" applyAlignment="1">
      <alignment horizontal="center" vertical="center"/>
    </xf>
    <xf numFmtId="179" fontId="19" fillId="0" borderId="32" xfId="0" applyNumberFormat="1" applyFont="1" applyBorder="1" applyAlignment="1">
      <alignment horizontal="center" vertical="center"/>
    </xf>
    <xf numFmtId="179" fontId="0" fillId="0" borderId="24" xfId="0" applyNumberFormat="1" applyBorder="1" applyAlignment="1">
      <alignment horizontal="center" vertical="center"/>
    </xf>
    <xf numFmtId="179" fontId="19" fillId="0" borderId="33" xfId="0" applyNumberFormat="1" applyFont="1" applyBorder="1" applyAlignment="1">
      <alignment horizontal="center" vertical="center"/>
    </xf>
    <xf numFmtId="2" fontId="1" fillId="0" borderId="0" xfId="0" applyNumberFormat="1" applyFont="1" applyBorder="1" applyAlignment="1">
      <alignment horizontal="center" vertical="center"/>
    </xf>
    <xf numFmtId="178" fontId="5" fillId="0" borderId="0" xfId="0" applyNumberFormat="1" applyFont="1" applyAlignment="1">
      <alignment horizontal="center" vertical="center"/>
    </xf>
    <xf numFmtId="0" fontId="11" fillId="0" borderId="0" xfId="0" applyFont="1" applyBorder="1" applyAlignment="1">
      <alignment horizontal="right" vertical="center"/>
    </xf>
    <xf numFmtId="0" fontId="11" fillId="0" borderId="0" xfId="0" applyFont="1" applyBorder="1" applyAlignment="1">
      <alignment horizontal="center" vertical="center"/>
    </xf>
    <xf numFmtId="186" fontId="5" fillId="0" borderId="0" xfId="0" applyNumberFormat="1" applyFont="1" applyAlignment="1">
      <alignment horizontal="center" vertical="center"/>
    </xf>
    <xf numFmtId="178" fontId="11" fillId="0" borderId="16" xfId="0" applyNumberFormat="1" applyFont="1" applyBorder="1" applyAlignment="1">
      <alignment horizontal="center" vertical="center"/>
    </xf>
    <xf numFmtId="1" fontId="1" fillId="0" borderId="0" xfId="0" applyNumberFormat="1" applyFont="1" applyBorder="1" applyAlignment="1">
      <alignment horizontal="right" vertical="center"/>
    </xf>
    <xf numFmtId="178" fontId="11" fillId="0" borderId="31" xfId="0" applyNumberFormat="1" applyFont="1" applyBorder="1" applyAlignment="1">
      <alignment horizontal="center" vertical="center"/>
    </xf>
    <xf numFmtId="177" fontId="11" fillId="0" borderId="16" xfId="0" applyNumberFormat="1" applyFont="1" applyBorder="1" applyAlignment="1">
      <alignment horizontal="center" vertical="center"/>
    </xf>
    <xf numFmtId="1" fontId="0" fillId="0" borderId="0" xfId="0" applyNumberFormat="1" applyAlignment="1">
      <alignment horizontal="right" vertical="center"/>
    </xf>
    <xf numFmtId="2" fontId="5" fillId="0" borderId="0" xfId="0" applyNumberFormat="1" applyFont="1" applyAlignment="1">
      <alignment horizontal="center"/>
    </xf>
    <xf numFmtId="2" fontId="8" fillId="0" borderId="0" xfId="0" applyNumberFormat="1" applyFont="1" applyBorder="1" applyAlignment="1">
      <alignment horizontal="center" vertical="center"/>
    </xf>
    <xf numFmtId="0" fontId="23" fillId="0" borderId="0" xfId="0" applyFont="1" applyBorder="1" applyAlignment="1">
      <alignment horizontal="right" vertical="center"/>
    </xf>
    <xf numFmtId="178" fontId="23" fillId="0" borderId="0" xfId="0" applyNumberFormat="1" applyFont="1" applyBorder="1" applyAlignment="1">
      <alignment horizontal="center" vertical="center"/>
    </xf>
    <xf numFmtId="0" fontId="23" fillId="0" borderId="0" xfId="0" applyFont="1" applyBorder="1" applyAlignment="1">
      <alignment horizontal="center" vertical="center"/>
    </xf>
    <xf numFmtId="178" fontId="23" fillId="0" borderId="31" xfId="0" applyNumberFormat="1" applyFont="1" applyBorder="1" applyAlignment="1">
      <alignment horizontal="center" vertical="center"/>
    </xf>
    <xf numFmtId="178" fontId="23" fillId="0" borderId="16" xfId="0" applyNumberFormat="1" applyFont="1" applyBorder="1" applyAlignment="1">
      <alignment horizontal="center" vertical="center"/>
    </xf>
    <xf numFmtId="0" fontId="24" fillId="0" borderId="0" xfId="0" applyFont="1" applyAlignment="1">
      <alignment horizontal="left" vertical="center"/>
    </xf>
    <xf numFmtId="0" fontId="24" fillId="0" borderId="0" xfId="0" applyFont="1" applyAlignment="1">
      <alignment horizontal="center" vertical="center"/>
    </xf>
    <xf numFmtId="0" fontId="25" fillId="0" borderId="0" xfId="0" applyFont="1" applyAlignment="1">
      <alignment horizontal="center" vertical="center"/>
    </xf>
    <xf numFmtId="177" fontId="25" fillId="0" borderId="6" xfId="0" applyNumberFormat="1" applyFont="1" applyBorder="1" applyAlignment="1">
      <alignment horizontal="center" vertical="center"/>
    </xf>
    <xf numFmtId="2" fontId="0" fillId="0" borderId="34" xfId="0" applyNumberFormat="1" applyBorder="1" applyAlignment="1">
      <alignment horizontal="center" vertical="center"/>
    </xf>
    <xf numFmtId="0" fontId="15" fillId="0" borderId="0" xfId="0" applyFont="1" applyAlignment="1">
      <alignment horizontal="center" vertical="center"/>
    </xf>
    <xf numFmtId="2" fontId="15" fillId="0" borderId="0" xfId="0" applyNumberFormat="1" applyFont="1" applyBorder="1" applyAlignment="1">
      <alignment horizontal="center" vertical="center"/>
    </xf>
    <xf numFmtId="179" fontId="15" fillId="0" borderId="16" xfId="0" applyNumberFormat="1" applyFont="1" applyBorder="1" applyAlignment="1">
      <alignment horizontal="center" vertical="center"/>
    </xf>
    <xf numFmtId="177" fontId="15" fillId="0" borderId="16" xfId="0" applyNumberFormat="1" applyFont="1" applyBorder="1" applyAlignment="1">
      <alignment horizontal="center" vertical="center"/>
    </xf>
    <xf numFmtId="2" fontId="0" fillId="0" borderId="35" xfId="0" applyNumberFormat="1" applyBorder="1" applyAlignment="1">
      <alignment horizontal="center" vertical="center"/>
    </xf>
    <xf numFmtId="0" fontId="7" fillId="0" borderId="0" xfId="0" applyFont="1" applyAlignment="1">
      <alignment horizontal="center" vertical="center"/>
    </xf>
    <xf numFmtId="185" fontId="26" fillId="0" borderId="0" xfId="0" applyNumberFormat="1" applyFont="1" applyAlignment="1">
      <alignment horizontal="center" vertical="center"/>
    </xf>
    <xf numFmtId="179" fontId="0" fillId="0" borderId="22" xfId="0" applyNumberFormat="1" applyBorder="1" applyAlignment="1">
      <alignment horizontal="center" vertical="center"/>
    </xf>
    <xf numFmtId="0" fontId="27" fillId="0" borderId="0" xfId="0" applyFont="1">
      <alignment vertical="center"/>
    </xf>
    <xf numFmtId="177" fontId="26" fillId="0" borderId="0" xfId="0" applyNumberFormat="1" applyFont="1" applyAlignment="1">
      <alignment horizontal="center" vertical="center"/>
    </xf>
    <xf numFmtId="0" fontId="28" fillId="0" borderId="0" xfId="0" applyFont="1">
      <alignment vertical="center"/>
    </xf>
    <xf numFmtId="0" fontId="28" fillId="0" borderId="0" xfId="0" applyFont="1" applyAlignment="1">
      <alignment horizontal="left" vertical="center"/>
    </xf>
    <xf numFmtId="0" fontId="13" fillId="0" borderId="0" xfId="0" applyFont="1">
      <alignment vertical="center"/>
    </xf>
    <xf numFmtId="0" fontId="0" fillId="0" borderId="36" xfId="0" applyBorder="1" applyAlignment="1">
      <alignment horizontal="center" vertical="center"/>
    </xf>
    <xf numFmtId="0" fontId="0" fillId="0" borderId="37" xfId="0" applyBorder="1" applyAlignment="1">
      <alignment horizontal="center" vertical="center"/>
    </xf>
    <xf numFmtId="180" fontId="0" fillId="0" borderId="36" xfId="0" applyNumberFormat="1" applyBorder="1" applyAlignment="1">
      <alignment horizontal="center" vertical="center"/>
    </xf>
    <xf numFmtId="0" fontId="0" fillId="0" borderId="38" xfId="0" applyBorder="1">
      <alignment vertical="center"/>
    </xf>
    <xf numFmtId="184" fontId="0" fillId="0" borderId="36" xfId="0" applyNumberFormat="1" applyBorder="1" applyAlignment="1">
      <alignment horizontal="center" vertical="center"/>
    </xf>
    <xf numFmtId="0" fontId="0" fillId="0" borderId="36" xfId="0" applyBorder="1" applyAlignment="1">
      <alignment horizontal="right" vertical="center"/>
    </xf>
    <xf numFmtId="0" fontId="0" fillId="0" borderId="38" xfId="0" applyBorder="1" applyAlignment="1">
      <alignment horizontal="left" vertical="center"/>
    </xf>
    <xf numFmtId="0" fontId="0" fillId="0" borderId="37" xfId="0" applyBorder="1">
      <alignment vertical="center"/>
    </xf>
    <xf numFmtId="0" fontId="0" fillId="0" borderId="36" xfId="0" applyBorder="1">
      <alignment vertical="center"/>
    </xf>
    <xf numFmtId="180" fontId="0" fillId="0" borderId="37" xfId="0" applyNumberFormat="1" applyBorder="1" applyAlignment="1">
      <alignment horizontal="center" vertical="center"/>
    </xf>
    <xf numFmtId="2" fontId="0" fillId="0" borderId="39" xfId="0" applyNumberFormat="1" applyBorder="1" applyAlignment="1">
      <alignment horizontal="center" vertical="center"/>
    </xf>
    <xf numFmtId="178" fontId="18" fillId="0" borderId="0" xfId="0" applyNumberFormat="1" applyFont="1" applyBorder="1" applyAlignment="1">
      <alignment horizontal="center" vertical="center"/>
    </xf>
    <xf numFmtId="0" fontId="7" fillId="0" borderId="0" xfId="0" applyFont="1" applyFill="1" applyBorder="1">
      <alignment vertical="center"/>
    </xf>
    <xf numFmtId="0" fontId="0" fillId="0" borderId="0" xfId="0" applyBorder="1" applyAlignment="1">
      <alignment horizontal="right" vertical="center"/>
    </xf>
    <xf numFmtId="2" fontId="0" fillId="0" borderId="0" xfId="0" applyNumberFormat="1" applyBorder="1" applyAlignment="1">
      <alignment horizontal="left" vertical="center"/>
    </xf>
    <xf numFmtId="187" fontId="0" fillId="0" borderId="0" xfId="0" applyNumberFormat="1" applyAlignment="1">
      <alignment horizontal="center" vertical="center"/>
    </xf>
    <xf numFmtId="0" fontId="7" fillId="0" borderId="40" xfId="0" applyFont="1" applyBorder="1">
      <alignment vertical="center"/>
    </xf>
    <xf numFmtId="0" fontId="7" fillId="0" borderId="36" xfId="0"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lignment vertical="center"/>
    </xf>
    <xf numFmtId="2" fontId="7" fillId="0" borderId="0" xfId="0" applyNumberFormat="1" applyFont="1" applyBorder="1">
      <alignment vertical="center"/>
    </xf>
    <xf numFmtId="187" fontId="7" fillId="0" borderId="41" xfId="0" applyNumberFormat="1" applyFont="1" applyBorder="1" applyAlignment="1">
      <alignment horizontal="center" vertical="center"/>
    </xf>
    <xf numFmtId="0" fontId="29" fillId="0" borderId="0" xfId="0" applyFont="1" applyBorder="1" applyAlignment="1">
      <alignment horizontal="right" vertical="center"/>
    </xf>
    <xf numFmtId="0" fontId="29" fillId="0" borderId="0" xfId="0" applyFont="1" applyBorder="1" applyAlignment="1">
      <alignment horizontal="center" vertical="center"/>
    </xf>
    <xf numFmtId="0" fontId="7" fillId="0" borderId="42" xfId="0" applyFont="1" applyBorder="1">
      <alignment vertical="center"/>
    </xf>
    <xf numFmtId="0" fontId="0" fillId="0" borderId="38" xfId="0" applyBorder="1" applyAlignment="1">
      <alignment horizontal="center" vertical="center"/>
    </xf>
    <xf numFmtId="2" fontId="0" fillId="0" borderId="43" xfId="0" applyNumberFormat="1" applyBorder="1" applyAlignment="1">
      <alignment horizontal="center" vertical="center"/>
    </xf>
    <xf numFmtId="187" fontId="0" fillId="0" borderId="39" xfId="0" applyNumberFormat="1" applyBorder="1" applyAlignment="1">
      <alignment horizontal="center" vertical="center"/>
    </xf>
    <xf numFmtId="0" fontId="7" fillId="0" borderId="0" xfId="0" applyFont="1" applyBorder="1" applyAlignment="1">
      <alignment horizontal="right" vertical="center"/>
    </xf>
    <xf numFmtId="0" fontId="0" fillId="0" borderId="42" xfId="0" applyBorder="1">
      <alignment vertical="center"/>
    </xf>
    <xf numFmtId="0" fontId="15" fillId="0" borderId="0" xfId="0" applyFont="1" applyBorder="1" applyAlignment="1">
      <alignment horizontal="right" vertical="center"/>
    </xf>
    <xf numFmtId="178" fontId="29" fillId="0" borderId="0" xfId="0" applyNumberFormat="1" applyFont="1" applyBorder="1" applyAlignment="1">
      <alignment horizontal="center" vertical="center"/>
    </xf>
    <xf numFmtId="0" fontId="0" fillId="0" borderId="17" xfId="0" applyBorder="1">
      <alignment vertical="center"/>
    </xf>
    <xf numFmtId="0" fontId="15" fillId="0" borderId="0" xfId="0" applyFont="1" applyBorder="1" applyAlignment="1">
      <alignment horizontal="center" vertical="center"/>
    </xf>
    <xf numFmtId="0" fontId="7" fillId="0" borderId="0" xfId="0" applyFont="1" applyAlignment="1">
      <alignment horizontal="right" vertical="center"/>
    </xf>
    <xf numFmtId="2" fontId="0" fillId="0" borderId="0" xfId="0" applyNumberFormat="1" applyBorder="1">
      <alignment vertical="center"/>
    </xf>
    <xf numFmtId="187" fontId="0" fillId="0" borderId="41" xfId="0" applyNumberFormat="1" applyBorder="1" applyAlignment="1">
      <alignment horizontal="center" vertical="center"/>
    </xf>
    <xf numFmtId="0" fontId="23" fillId="0" borderId="0" xfId="0" applyFont="1" applyBorder="1">
      <alignment vertical="center"/>
    </xf>
    <xf numFmtId="178" fontId="23" fillId="0" borderId="0" xfId="0" applyNumberFormat="1" applyFont="1" applyBorder="1">
      <alignment vertical="center"/>
    </xf>
    <xf numFmtId="178" fontId="30" fillId="0" borderId="0" xfId="0" applyNumberFormat="1" applyFont="1" applyBorder="1" applyAlignment="1">
      <alignment horizontal="center" vertical="center"/>
    </xf>
    <xf numFmtId="0" fontId="7" fillId="0" borderId="17" xfId="0" applyFont="1" applyBorder="1">
      <alignment vertical="center"/>
    </xf>
    <xf numFmtId="0" fontId="0" fillId="0" borderId="26" xfId="0" applyBorder="1">
      <alignment vertical="center"/>
    </xf>
    <xf numFmtId="0" fontId="31" fillId="0" borderId="0" xfId="0" applyFont="1" applyBorder="1" applyAlignment="1">
      <alignment horizontal="center" vertical="center"/>
    </xf>
    <xf numFmtId="178" fontId="31" fillId="0" borderId="0" xfId="0" applyNumberFormat="1" applyFont="1" applyBorder="1" applyAlignment="1">
      <alignment horizontal="center" vertical="center"/>
    </xf>
    <xf numFmtId="0" fontId="32" fillId="0" borderId="0" xfId="0" applyFont="1" applyAlignment="1">
      <alignment horizontal="center"/>
    </xf>
    <xf numFmtId="0" fontId="0" fillId="0" borderId="0" xfId="0" applyAlignment="1">
      <alignment horizontal="center"/>
    </xf>
    <xf numFmtId="0" fontId="33" fillId="0" borderId="0" xfId="0" applyFont="1" applyAlignment="1">
      <alignment horizontal="left" vertical="center"/>
    </xf>
    <xf numFmtId="0" fontId="34" fillId="0" borderId="0" xfId="0" applyFont="1">
      <alignment vertical="center"/>
    </xf>
    <xf numFmtId="0" fontId="32" fillId="0" borderId="0" xfId="0" applyFont="1">
      <alignment vertical="center"/>
    </xf>
    <xf numFmtId="0" fontId="0" fillId="3" borderId="6" xfId="0" applyFill="1" applyBorder="1" applyAlignment="1">
      <alignment horizontal="center" vertical="center"/>
    </xf>
    <xf numFmtId="0" fontId="0" fillId="3" borderId="22" xfId="0" applyFill="1" applyBorder="1" applyAlignment="1">
      <alignment horizontal="center" vertical="center"/>
    </xf>
    <xf numFmtId="0" fontId="0" fillId="3" borderId="23" xfId="0" applyFill="1" applyBorder="1" applyAlignment="1">
      <alignment horizontal="center" vertical="center"/>
    </xf>
    <xf numFmtId="0" fontId="0" fillId="3" borderId="12" xfId="0" applyFill="1" applyBorder="1" applyAlignment="1">
      <alignment horizontal="center" vertical="center"/>
    </xf>
    <xf numFmtId="0" fontId="0" fillId="3" borderId="13" xfId="0" applyFill="1" applyBorder="1" applyAlignment="1">
      <alignment horizontal="center" vertical="center"/>
    </xf>
    <xf numFmtId="0" fontId="0" fillId="3" borderId="12" xfId="0" applyFill="1" applyBorder="1">
      <alignment vertical="center"/>
    </xf>
    <xf numFmtId="0" fontId="0" fillId="3" borderId="14" xfId="0" applyFill="1" applyBorder="1" applyAlignment="1">
      <alignment horizontal="center" vertical="center"/>
    </xf>
    <xf numFmtId="0" fontId="0" fillId="3" borderId="18" xfId="0" applyFill="1" applyBorder="1" applyAlignment="1">
      <alignment horizontal="center" vertical="center"/>
    </xf>
    <xf numFmtId="0" fontId="0" fillId="3" borderId="10" xfId="0" applyFill="1" applyBorder="1" applyAlignment="1">
      <alignment horizontal="center" vertical="center"/>
    </xf>
    <xf numFmtId="0" fontId="0" fillId="3" borderId="10" xfId="0" applyFill="1" applyBorder="1">
      <alignment vertical="center"/>
    </xf>
    <xf numFmtId="0" fontId="0" fillId="3" borderId="19" xfId="0" applyFill="1" applyBorder="1" applyAlignment="1">
      <alignment horizontal="center" vertical="center"/>
    </xf>
    <xf numFmtId="177" fontId="0" fillId="3" borderId="6" xfId="0" applyNumberFormat="1" applyFill="1" applyBorder="1" applyAlignment="1">
      <alignment horizontal="center" vertical="center"/>
    </xf>
    <xf numFmtId="2" fontId="0" fillId="3" borderId="25" xfId="0" applyNumberFormat="1" applyFill="1" applyBorder="1" applyAlignment="1">
      <alignment horizontal="center" vertical="center"/>
    </xf>
    <xf numFmtId="177" fontId="0" fillId="3" borderId="10" xfId="0" applyNumberFormat="1" applyFill="1" applyBorder="1" applyAlignment="1">
      <alignment horizontal="center" vertical="center"/>
    </xf>
    <xf numFmtId="2" fontId="0" fillId="3" borderId="37" xfId="0" applyNumberFormat="1" applyFill="1" applyBorder="1" applyAlignment="1">
      <alignment horizontal="center" vertical="center"/>
    </xf>
    <xf numFmtId="0" fontId="0" fillId="3" borderId="0" xfId="0" applyFill="1" applyBorder="1">
      <alignment vertical="center"/>
    </xf>
    <xf numFmtId="0" fontId="0" fillId="3" borderId="25" xfId="0" applyFill="1" applyBorder="1" applyAlignment="1">
      <alignment horizontal="center" vertical="center"/>
    </xf>
    <xf numFmtId="0" fontId="0" fillId="3" borderId="37" xfId="0" applyFill="1" applyBorder="1" applyAlignment="1">
      <alignment horizontal="center" vertical="center"/>
    </xf>
    <xf numFmtId="0" fontId="0" fillId="3" borderId="0" xfId="0" applyFill="1" applyBorder="1" applyAlignment="1">
      <alignment horizontal="center" vertical="center"/>
    </xf>
    <xf numFmtId="0" fontId="0" fillId="3" borderId="27" xfId="0" applyFill="1" applyBorder="1" applyAlignment="1">
      <alignment horizontal="center" vertical="center"/>
    </xf>
    <xf numFmtId="0" fontId="0" fillId="3" borderId="29" xfId="0" applyFill="1" applyBorder="1" applyAlignment="1">
      <alignment horizontal="center" vertical="center"/>
    </xf>
    <xf numFmtId="0" fontId="0" fillId="3" borderId="36" xfId="0" applyFill="1" applyBorder="1" applyAlignment="1">
      <alignment horizontal="center" vertical="center"/>
    </xf>
    <xf numFmtId="0" fontId="0" fillId="3" borderId="1" xfId="0" applyFill="1" applyBorder="1">
      <alignment vertical="center"/>
    </xf>
    <xf numFmtId="0" fontId="0" fillId="3" borderId="1" xfId="0" applyFill="1" applyBorder="1" applyAlignment="1">
      <alignment horizontal="left" vertical="center"/>
    </xf>
    <xf numFmtId="0" fontId="0" fillId="3" borderId="1" xfId="0" applyFill="1" applyBorder="1" applyAlignment="1">
      <alignment horizontal="center" vertical="center"/>
    </xf>
    <xf numFmtId="0" fontId="0" fillId="3" borderId="0" xfId="0" applyFill="1">
      <alignment vertical="center"/>
    </xf>
    <xf numFmtId="0" fontId="0" fillId="3" borderId="0" xfId="0" applyFill="1" applyAlignment="1">
      <alignment horizontal="center" vertical="center"/>
    </xf>
    <xf numFmtId="0" fontId="0" fillId="3" borderId="1" xfId="0" applyFill="1" applyBorder="1" applyAlignment="1">
      <alignment horizontal="right" vertical="center"/>
    </xf>
    <xf numFmtId="0" fontId="0" fillId="3" borderId="1" xfId="0" applyFont="1" applyFill="1" applyBorder="1" applyAlignment="1">
      <alignment horizontal="center" vertical="center"/>
    </xf>
    <xf numFmtId="177" fontId="0" fillId="3" borderId="9" xfId="0" applyNumberFormat="1" applyFill="1" applyBorder="1" applyAlignment="1">
      <alignment horizontal="center" vertical="center"/>
    </xf>
    <xf numFmtId="178" fontId="9" fillId="0" borderId="1" xfId="0" applyNumberFormat="1" applyFont="1" applyBorder="1" applyAlignment="1">
      <alignment horizontal="center" vertical="center"/>
    </xf>
    <xf numFmtId="176" fontId="9" fillId="0" borderId="4" xfId="0" applyNumberFormat="1" applyFont="1" applyBorder="1" applyAlignment="1">
      <alignment horizontal="center" vertical="center"/>
    </xf>
    <xf numFmtId="177" fontId="0" fillId="3" borderId="7" xfId="0" applyNumberFormat="1" applyFill="1" applyBorder="1" applyAlignment="1">
      <alignment horizontal="center" vertical="center"/>
    </xf>
    <xf numFmtId="177" fontId="0" fillId="3" borderId="8" xfId="0" applyNumberFormat="1" applyFill="1" applyBorder="1" applyAlignment="1">
      <alignment horizontal="center" vertical="center"/>
    </xf>
    <xf numFmtId="0" fontId="0" fillId="3" borderId="1" xfId="0" applyFont="1" applyFill="1" applyBorder="1" applyAlignment="1">
      <alignment horizontal="center" vertical="center"/>
    </xf>
    <xf numFmtId="0" fontId="0" fillId="0" borderId="0" xfId="0"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6485062425555"/>
          <c:y val="0.12220471321088272"/>
          <c:w val="0.69327735463367346"/>
          <c:h val="0.71593311668000525"/>
        </c:manualLayout>
      </c:layout>
      <c:scatterChart>
        <c:scatterStyle val="lineMarker"/>
        <c:varyColors val="0"/>
        <c:ser>
          <c:idx val="0"/>
          <c:order val="0"/>
          <c:spPr>
            <a:ln w="28575">
              <a:solidFill>
                <a:schemeClr val="tx1"/>
              </a:solidFill>
              <a:prstDash val="sysDash"/>
            </a:ln>
          </c:spPr>
          <c:marker>
            <c:symbol val="circle"/>
            <c:size val="7"/>
            <c:spPr>
              <a:solidFill>
                <a:schemeClr val="tx1"/>
              </a:solidFill>
              <a:ln w="9525">
                <a:solidFill>
                  <a:schemeClr val="tx1"/>
                </a:solidFill>
                <a:prstDash val="sysDash"/>
              </a:ln>
              <a:effectLst/>
            </c:spPr>
          </c:marker>
          <c:xVal>
            <c:numRef>
              <c:f>'男子用（成熟別比体表面積） (個人用) '!$L$9:$L$45</c:f>
              <c:numCache>
                <c:formatCode>0.0000_);[Red]\(0.0000\)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xVal>
          <c:yVal>
            <c:numRef>
              <c:f>'男子用（成熟別比体表面積） (個人用) '!$N$9:$N$45</c:f>
              <c:numCache>
                <c:formatCode>0.0</c:formatCode>
                <c:ptCount val="37"/>
              </c:numCache>
            </c:numRef>
          </c:yVal>
          <c:smooth val="0"/>
          <c:extLst>
            <c:ext xmlns:c16="http://schemas.microsoft.com/office/drawing/2014/chart" uri="{C3380CC4-5D6E-409C-BE32-E72D297353CC}">
              <c16:uniqueId val="{00000000-5665-426E-B51F-9E526FB1E1A6}"/>
            </c:ext>
          </c:extLst>
        </c:ser>
        <c:dLbls>
          <c:showLegendKey val="0"/>
          <c:showVal val="0"/>
          <c:showCatName val="0"/>
          <c:showSerName val="0"/>
          <c:showPercent val="0"/>
          <c:showBubbleSize val="0"/>
        </c:dLbls>
        <c:axId val="543335976"/>
        <c:axId val="1"/>
      </c:scatterChart>
      <c:scatterChart>
        <c:scatterStyle val="lineMarker"/>
        <c:varyColors val="0"/>
        <c:ser>
          <c:idx val="1"/>
          <c:order val="1"/>
          <c:spPr>
            <a:ln w="28575">
              <a:noFill/>
            </a:ln>
          </c:spPr>
          <c:marker>
            <c:symbol val="circle"/>
            <c:size val="7"/>
            <c:spPr>
              <a:solidFill>
                <a:schemeClr val="tx1"/>
              </a:solidFill>
              <a:ln w="9525">
                <a:solidFill>
                  <a:schemeClr val="tx1"/>
                </a:solidFill>
              </a:ln>
              <a:effectLst/>
            </c:spPr>
          </c:marker>
          <c:xVal>
            <c:numRef>
              <c:f>'男子用（成熟別比体表面積） (個人用) '!$L$9:$L$45</c:f>
              <c:numCache>
                <c:formatCode>0.0000_);[Red]\(0.0000\)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xVal>
          <c:yVal>
            <c:numRef>
              <c:f>'男子用（成熟別比体表面積） (個人用) '!$P$9:$P$45</c:f>
              <c:numCache>
                <c:formatCode>0.000</c:formatCode>
                <c:ptCount val="37"/>
                <c:pt idx="1">
                  <c:v>0</c:v>
                </c:pt>
                <c:pt idx="3">
                  <c:v>0</c:v>
                </c:pt>
                <c:pt idx="5">
                  <c:v>0</c:v>
                </c:pt>
                <c:pt idx="7">
                  <c:v>0</c:v>
                </c:pt>
                <c:pt idx="9">
                  <c:v>0</c:v>
                </c:pt>
                <c:pt idx="11">
                  <c:v>0</c:v>
                </c:pt>
                <c:pt idx="13">
                  <c:v>0</c:v>
                </c:pt>
                <c:pt idx="15">
                  <c:v>0</c:v>
                </c:pt>
                <c:pt idx="17">
                  <c:v>0</c:v>
                </c:pt>
                <c:pt idx="19">
                  <c:v>0</c:v>
                </c:pt>
                <c:pt idx="21">
                  <c:v>0</c:v>
                </c:pt>
                <c:pt idx="23">
                  <c:v>0</c:v>
                </c:pt>
                <c:pt idx="25">
                  <c:v>0</c:v>
                </c:pt>
                <c:pt idx="27">
                  <c:v>0</c:v>
                </c:pt>
                <c:pt idx="29">
                  <c:v>0</c:v>
                </c:pt>
                <c:pt idx="31">
                  <c:v>0</c:v>
                </c:pt>
                <c:pt idx="33">
                  <c:v>0</c:v>
                </c:pt>
                <c:pt idx="35">
                  <c:v>0</c:v>
                </c:pt>
              </c:numCache>
            </c:numRef>
          </c:yVal>
          <c:smooth val="0"/>
          <c:extLst>
            <c:ext xmlns:c16="http://schemas.microsoft.com/office/drawing/2014/chart" uri="{C3380CC4-5D6E-409C-BE32-E72D297353CC}">
              <c16:uniqueId val="{00000001-5665-426E-B51F-9E526FB1E1A6}"/>
            </c:ext>
          </c:extLst>
        </c:ser>
        <c:dLbls>
          <c:showLegendKey val="0"/>
          <c:showVal val="0"/>
          <c:showCatName val="0"/>
          <c:showSerName val="0"/>
          <c:showPercent val="0"/>
          <c:showBubbleSize val="0"/>
        </c:dLbls>
        <c:axId val="3"/>
        <c:axId val="4"/>
      </c:scatterChart>
      <c:valAx>
        <c:axId val="543335976"/>
        <c:scaling>
          <c:orientation val="minMax"/>
          <c:max val="20"/>
          <c:min val="0"/>
        </c:scaling>
        <c:delete val="1"/>
        <c:axPos val="b"/>
        <c:numFmt formatCode="0.0000_);[Red]\(0.0000\)" sourceLinked="1"/>
        <c:majorTickMark val="out"/>
        <c:minorTickMark val="none"/>
        <c:tickLblPos val="nextTo"/>
        <c:crossAx val="1"/>
        <c:crosses val="autoZero"/>
        <c:crossBetween val="midCat"/>
      </c:valAx>
      <c:valAx>
        <c:axId val="1"/>
        <c:scaling>
          <c:orientation val="minMax"/>
          <c:max val="200"/>
          <c:min val="0"/>
        </c:scaling>
        <c:delete val="0"/>
        <c:axPos val="l"/>
        <c:numFmt formatCode="0.0" sourceLinked="1"/>
        <c:majorTickMark val="none"/>
        <c:minorTickMark val="none"/>
        <c:tickLblPos val="nextTo"/>
        <c:spPr>
          <a:ln w="9525">
            <a:noFill/>
          </a:ln>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mn-lt"/>
                <a:ea typeface="+mn-ea"/>
                <a:cs typeface="+mn-cs"/>
              </a:defRPr>
            </a:pPr>
            <a:endParaRPr lang="ja-JP"/>
          </a:p>
        </c:txPr>
        <c:crossAx val="543335976"/>
        <c:crosses val="autoZero"/>
        <c:crossBetween val="midCat"/>
      </c:valAx>
      <c:valAx>
        <c:axId val="3"/>
        <c:scaling>
          <c:orientation val="minMax"/>
        </c:scaling>
        <c:delete val="1"/>
        <c:axPos val="b"/>
        <c:numFmt formatCode="0.0000_);[Red]\(0.0000\)" sourceLinked="1"/>
        <c:majorTickMark val="out"/>
        <c:minorTickMark val="none"/>
        <c:tickLblPos val="nextTo"/>
        <c:crossAx val="4"/>
        <c:crosses val="autoZero"/>
        <c:crossBetween val="midCat"/>
      </c:valAx>
      <c:valAx>
        <c:axId val="4"/>
        <c:scaling>
          <c:orientation val="minMax"/>
          <c:max val="30"/>
          <c:min val="0"/>
        </c:scaling>
        <c:delete val="0"/>
        <c:axPos val="r"/>
        <c:numFmt formatCode="General" sourceLinked="1"/>
        <c:majorTickMark val="out"/>
        <c:minorTickMark val="none"/>
        <c:tickLblPos val="nextTo"/>
        <c:spPr>
          <a:noFill/>
          <a:ln w="9525" cap="flat" cmpd="sng" algn="ctr">
            <a:solidFill>
              <a:schemeClr val="tx1">
                <a:alpha val="0"/>
              </a:schemeClr>
            </a:solidFill>
            <a:round/>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mn-lt"/>
                <a:ea typeface="+mn-ea"/>
                <a:cs typeface="+mn-cs"/>
              </a:defRPr>
            </a:pPr>
            <a:endParaRPr lang="ja-JP"/>
          </a:p>
        </c:txPr>
        <c:crossAx val="3"/>
        <c:crosses val="max"/>
        <c:crossBetween val="midCat"/>
      </c:valAx>
      <c:spPr>
        <a:noFill/>
        <a:ln w="25400">
          <a:noFill/>
        </a:ln>
      </c:spPr>
    </c:plotArea>
    <c:plotVisOnly val="1"/>
    <c:dispBlanksAs val="gap"/>
    <c:showDLblsOverMax val="0"/>
  </c:chart>
  <c:spPr>
    <a:noFill/>
    <a:ln w="9525">
      <a:noFill/>
    </a:ln>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896484442557376"/>
          <c:y val="0.12423871115729949"/>
          <c:w val="0.65749599378412649"/>
          <c:h val="0.72000116251127411"/>
        </c:manualLayout>
      </c:layout>
      <c:scatterChart>
        <c:scatterStyle val="lineMarker"/>
        <c:varyColors val="0"/>
        <c:ser>
          <c:idx val="0"/>
          <c:order val="0"/>
          <c:spPr>
            <a:ln w="28575">
              <a:noFill/>
            </a:ln>
          </c:spPr>
          <c:marker>
            <c:symbol val="circle"/>
            <c:size val="7"/>
            <c:spPr>
              <a:solidFill>
                <a:schemeClr val="tx1"/>
              </a:solidFill>
              <a:ln w="9525">
                <a:solidFill>
                  <a:schemeClr val="tx1"/>
                </a:solidFill>
              </a:ln>
              <a:effectLst/>
            </c:spPr>
          </c:marker>
          <c:xVal>
            <c:numRef>
              <c:f>'男子用（成熟別比体表面積） (個人用) '!$L$9:$L$45</c:f>
              <c:numCache>
                <c:formatCode>0.0000_);[Red]\(0.0000\)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xVal>
          <c:yVal>
            <c:numRef>
              <c:f>'男子用（成熟別比体表面積） (個人用) '!$N$9:$N$45</c:f>
              <c:numCache>
                <c:formatCode>0.0</c:formatCode>
                <c:ptCount val="37"/>
              </c:numCache>
            </c:numRef>
          </c:yVal>
          <c:smooth val="0"/>
          <c:extLst>
            <c:ext xmlns:c16="http://schemas.microsoft.com/office/drawing/2014/chart" uri="{C3380CC4-5D6E-409C-BE32-E72D297353CC}">
              <c16:uniqueId val="{00000000-8611-4A5E-A0C5-83EAEAC07586}"/>
            </c:ext>
          </c:extLst>
        </c:ser>
        <c:dLbls>
          <c:showLegendKey val="0"/>
          <c:showVal val="0"/>
          <c:showCatName val="0"/>
          <c:showSerName val="0"/>
          <c:showPercent val="0"/>
          <c:showBubbleSize val="0"/>
        </c:dLbls>
        <c:axId val="543338928"/>
        <c:axId val="1"/>
      </c:scatterChart>
      <c:scatterChart>
        <c:scatterStyle val="lineMarker"/>
        <c:varyColors val="0"/>
        <c:ser>
          <c:idx val="1"/>
          <c:order val="1"/>
          <c:spPr>
            <a:ln w="28575">
              <a:noFill/>
            </a:ln>
          </c:spPr>
          <c:marker>
            <c:symbol val="circle"/>
            <c:size val="7"/>
            <c:spPr>
              <a:solidFill>
                <a:schemeClr val="tx1"/>
              </a:solidFill>
              <a:ln w="9525">
                <a:solidFill>
                  <a:schemeClr val="tx1"/>
                </a:solidFill>
              </a:ln>
              <a:effectLst/>
            </c:spPr>
          </c:marker>
          <c:xVal>
            <c:numRef>
              <c:f>'男子用（成熟別比体表面積） (個人用) '!$L$9:$L$45</c:f>
              <c:numCache>
                <c:formatCode>0.0000_);[Red]\(0.0000\)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xVal>
          <c:yVal>
            <c:numRef>
              <c:f>'男子用（成熟別比体表面積） (個人用) '!$P$9:$P$45</c:f>
              <c:numCache>
                <c:formatCode>0.000</c:formatCode>
                <c:ptCount val="37"/>
                <c:pt idx="1">
                  <c:v>0</c:v>
                </c:pt>
                <c:pt idx="3">
                  <c:v>0</c:v>
                </c:pt>
                <c:pt idx="5">
                  <c:v>0</c:v>
                </c:pt>
                <c:pt idx="7">
                  <c:v>0</c:v>
                </c:pt>
                <c:pt idx="9">
                  <c:v>0</c:v>
                </c:pt>
                <c:pt idx="11">
                  <c:v>0</c:v>
                </c:pt>
                <c:pt idx="13">
                  <c:v>0</c:v>
                </c:pt>
                <c:pt idx="15">
                  <c:v>0</c:v>
                </c:pt>
                <c:pt idx="17">
                  <c:v>0</c:v>
                </c:pt>
                <c:pt idx="19">
                  <c:v>0</c:v>
                </c:pt>
                <c:pt idx="21">
                  <c:v>0</c:v>
                </c:pt>
                <c:pt idx="23">
                  <c:v>0</c:v>
                </c:pt>
                <c:pt idx="25">
                  <c:v>0</c:v>
                </c:pt>
                <c:pt idx="27">
                  <c:v>0</c:v>
                </c:pt>
                <c:pt idx="29">
                  <c:v>0</c:v>
                </c:pt>
                <c:pt idx="31">
                  <c:v>0</c:v>
                </c:pt>
                <c:pt idx="33">
                  <c:v>0</c:v>
                </c:pt>
                <c:pt idx="35">
                  <c:v>0</c:v>
                </c:pt>
              </c:numCache>
            </c:numRef>
          </c:yVal>
          <c:smooth val="0"/>
          <c:extLst>
            <c:ext xmlns:c16="http://schemas.microsoft.com/office/drawing/2014/chart" uri="{C3380CC4-5D6E-409C-BE32-E72D297353CC}">
              <c16:uniqueId val="{00000001-8611-4A5E-A0C5-83EAEAC07586}"/>
            </c:ext>
          </c:extLst>
        </c:ser>
        <c:dLbls>
          <c:showLegendKey val="0"/>
          <c:showVal val="0"/>
          <c:showCatName val="0"/>
          <c:showSerName val="0"/>
          <c:showPercent val="0"/>
          <c:showBubbleSize val="0"/>
        </c:dLbls>
        <c:axId val="3"/>
        <c:axId val="4"/>
      </c:scatterChart>
      <c:valAx>
        <c:axId val="543338928"/>
        <c:scaling>
          <c:orientation val="minMax"/>
          <c:max val="20"/>
          <c:min val="4"/>
        </c:scaling>
        <c:delete val="1"/>
        <c:axPos val="b"/>
        <c:numFmt formatCode="0.0000_);[Red]\(0.0000\)" sourceLinked="1"/>
        <c:majorTickMark val="out"/>
        <c:minorTickMark val="none"/>
        <c:tickLblPos val="nextTo"/>
        <c:crossAx val="1"/>
        <c:crosses val="autoZero"/>
        <c:crossBetween val="midCat"/>
      </c:valAx>
      <c:valAx>
        <c:axId val="1"/>
        <c:scaling>
          <c:orientation val="minMax"/>
          <c:max val="200"/>
          <c:min val="50"/>
        </c:scaling>
        <c:delete val="0"/>
        <c:axPos val="l"/>
        <c:numFmt formatCode="0.0" sourceLinked="1"/>
        <c:majorTickMark val="none"/>
        <c:minorTickMark val="none"/>
        <c:tickLblPos val="nextTo"/>
        <c:spPr>
          <a:ln w="9525">
            <a:noFill/>
          </a:ln>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mn-lt"/>
                <a:ea typeface="+mn-ea"/>
                <a:cs typeface="+mn-cs"/>
              </a:defRPr>
            </a:pPr>
            <a:endParaRPr lang="ja-JP"/>
          </a:p>
        </c:txPr>
        <c:crossAx val="543338928"/>
        <c:crosses val="autoZero"/>
        <c:crossBetween val="midCat"/>
      </c:valAx>
      <c:valAx>
        <c:axId val="3"/>
        <c:scaling>
          <c:orientation val="minMax"/>
        </c:scaling>
        <c:delete val="1"/>
        <c:axPos val="b"/>
        <c:numFmt formatCode="0.0000_);[Red]\(0.0000\)" sourceLinked="1"/>
        <c:majorTickMark val="out"/>
        <c:minorTickMark val="none"/>
        <c:tickLblPos val="nextTo"/>
        <c:crossAx val="4"/>
        <c:crosses val="autoZero"/>
        <c:crossBetween val="midCat"/>
      </c:valAx>
      <c:valAx>
        <c:axId val="4"/>
        <c:scaling>
          <c:orientation val="minMax"/>
          <c:max val="30"/>
          <c:min val="0"/>
        </c:scaling>
        <c:delete val="0"/>
        <c:axPos val="r"/>
        <c:numFmt formatCode="General" sourceLinked="1"/>
        <c:majorTickMark val="out"/>
        <c:minorTickMark val="none"/>
        <c:tickLblPos val="nextTo"/>
        <c:spPr>
          <a:noFill/>
          <a:ln w="9525" cap="flat" cmpd="sng" algn="ctr">
            <a:solidFill>
              <a:schemeClr val="tx1">
                <a:alpha val="0"/>
              </a:schemeClr>
            </a:solidFill>
            <a:round/>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mn-lt"/>
                <a:ea typeface="+mn-ea"/>
                <a:cs typeface="+mn-cs"/>
              </a:defRPr>
            </a:pPr>
            <a:endParaRPr lang="ja-JP"/>
          </a:p>
        </c:txPr>
        <c:crossAx val="3"/>
        <c:crosses val="max"/>
        <c:crossBetween val="midCat"/>
      </c:valAx>
      <c:spPr>
        <a:noFill/>
        <a:ln w="25400">
          <a:noFill/>
        </a:ln>
      </c:spPr>
    </c:plotArea>
    <c:plotVisOnly val="1"/>
    <c:dispBlanksAs val="gap"/>
    <c:showDLblsOverMax val="0"/>
  </c:chart>
  <c:spPr>
    <a:noFill/>
    <a:ln w="9525">
      <a:noFill/>
    </a:ln>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796746151411926"/>
          <c:y val="9.48819309674203E-2"/>
          <c:w val="0.63037303847657344"/>
          <c:h val="0.74307370919294424"/>
        </c:manualLayout>
      </c:layout>
      <c:scatterChart>
        <c:scatterStyle val="lineMarker"/>
        <c:varyColors val="0"/>
        <c:ser>
          <c:idx val="0"/>
          <c:order val="0"/>
          <c:spPr>
            <a:ln w="28575">
              <a:noFill/>
            </a:ln>
          </c:spPr>
          <c:marker>
            <c:symbol val="circle"/>
            <c:size val="2"/>
            <c:spPr>
              <a:ln w="1270">
                <a:solidFill>
                  <a:schemeClr val="tx1"/>
                </a:solidFill>
              </a:ln>
            </c:spPr>
          </c:marker>
          <c:xVal>
            <c:numRef>
              <c:f>'男子用（成熟別比体表面積） (個人用) '!$BZ$1:$BZ$141</c:f>
              <c:numCache>
                <c:formatCode>0.0</c:formatCode>
                <c:ptCount val="141"/>
                <c:pt idx="0">
                  <c:v>6</c:v>
                </c:pt>
                <c:pt idx="1">
                  <c:v>6.1</c:v>
                </c:pt>
                <c:pt idx="2">
                  <c:v>6.1999999999999993</c:v>
                </c:pt>
                <c:pt idx="3">
                  <c:v>6.2999999999999989</c:v>
                </c:pt>
                <c:pt idx="4">
                  <c:v>6.3999999999999986</c:v>
                </c:pt>
                <c:pt idx="5">
                  <c:v>6.4999999999999982</c:v>
                </c:pt>
                <c:pt idx="6">
                  <c:v>6.5999999999999979</c:v>
                </c:pt>
                <c:pt idx="7">
                  <c:v>6.6999999999999975</c:v>
                </c:pt>
                <c:pt idx="8">
                  <c:v>6.7999999999999972</c:v>
                </c:pt>
                <c:pt idx="9">
                  <c:v>6.8999999999999968</c:v>
                </c:pt>
                <c:pt idx="10">
                  <c:v>6.9999999999999964</c:v>
                </c:pt>
                <c:pt idx="11">
                  <c:v>7.0999999999999961</c:v>
                </c:pt>
                <c:pt idx="12">
                  <c:v>7.1999999999999957</c:v>
                </c:pt>
                <c:pt idx="13">
                  <c:v>7.2999999999999954</c:v>
                </c:pt>
                <c:pt idx="14">
                  <c:v>7.399999999999995</c:v>
                </c:pt>
                <c:pt idx="15">
                  <c:v>7.4999999999999947</c:v>
                </c:pt>
                <c:pt idx="16">
                  <c:v>7.5999999999999943</c:v>
                </c:pt>
                <c:pt idx="17">
                  <c:v>7.699999999999994</c:v>
                </c:pt>
                <c:pt idx="18">
                  <c:v>7.7999999999999936</c:v>
                </c:pt>
                <c:pt idx="19">
                  <c:v>7.8999999999999932</c:v>
                </c:pt>
                <c:pt idx="20">
                  <c:v>7.9999999999999929</c:v>
                </c:pt>
                <c:pt idx="21">
                  <c:v>8.0999999999999925</c:v>
                </c:pt>
                <c:pt idx="22">
                  <c:v>8.1999999999999922</c:v>
                </c:pt>
                <c:pt idx="23">
                  <c:v>8.2999999999999918</c:v>
                </c:pt>
                <c:pt idx="24">
                  <c:v>8.3999999999999915</c:v>
                </c:pt>
                <c:pt idx="25">
                  <c:v>8.4999999999999911</c:v>
                </c:pt>
                <c:pt idx="26">
                  <c:v>8.5999999999999908</c:v>
                </c:pt>
                <c:pt idx="27">
                  <c:v>8.6999999999999904</c:v>
                </c:pt>
                <c:pt idx="28">
                  <c:v>8.7999999999999901</c:v>
                </c:pt>
                <c:pt idx="29">
                  <c:v>8.8999999999999897</c:v>
                </c:pt>
                <c:pt idx="30">
                  <c:v>8.9999999999999893</c:v>
                </c:pt>
                <c:pt idx="31">
                  <c:v>9.099999999999989</c:v>
                </c:pt>
                <c:pt idx="32">
                  <c:v>9.1999999999999886</c:v>
                </c:pt>
                <c:pt idx="33">
                  <c:v>9.2999999999999883</c:v>
                </c:pt>
                <c:pt idx="34">
                  <c:v>9.3999999999999879</c:v>
                </c:pt>
                <c:pt idx="35">
                  <c:v>9.4999999999999876</c:v>
                </c:pt>
                <c:pt idx="36">
                  <c:v>9.5999999999999872</c:v>
                </c:pt>
                <c:pt idx="37">
                  <c:v>9.6999999999999869</c:v>
                </c:pt>
                <c:pt idx="38">
                  <c:v>9.7999999999999865</c:v>
                </c:pt>
                <c:pt idx="39">
                  <c:v>9.8999999999999861</c:v>
                </c:pt>
                <c:pt idx="40">
                  <c:v>9.9999999999999858</c:v>
                </c:pt>
                <c:pt idx="41">
                  <c:v>10.099999999999985</c:v>
                </c:pt>
                <c:pt idx="42">
                  <c:v>10.199999999999985</c:v>
                </c:pt>
                <c:pt idx="43">
                  <c:v>10.299999999999985</c:v>
                </c:pt>
                <c:pt idx="44">
                  <c:v>10.399999999999984</c:v>
                </c:pt>
                <c:pt idx="45">
                  <c:v>10.499999999999984</c:v>
                </c:pt>
                <c:pt idx="46">
                  <c:v>10.599999999999984</c:v>
                </c:pt>
                <c:pt idx="47">
                  <c:v>10.699999999999983</c:v>
                </c:pt>
                <c:pt idx="48">
                  <c:v>10.799999999999983</c:v>
                </c:pt>
                <c:pt idx="49">
                  <c:v>10.899999999999983</c:v>
                </c:pt>
                <c:pt idx="50">
                  <c:v>10.999999999999982</c:v>
                </c:pt>
                <c:pt idx="51">
                  <c:v>11.099999999999982</c:v>
                </c:pt>
                <c:pt idx="52">
                  <c:v>11.199999999999982</c:v>
                </c:pt>
                <c:pt idx="53">
                  <c:v>11.299999999999981</c:v>
                </c:pt>
                <c:pt idx="54">
                  <c:v>11.399999999999981</c:v>
                </c:pt>
                <c:pt idx="55">
                  <c:v>11.49999999999998</c:v>
                </c:pt>
                <c:pt idx="56">
                  <c:v>11.59999999999998</c:v>
                </c:pt>
                <c:pt idx="57">
                  <c:v>11.69999999999998</c:v>
                </c:pt>
                <c:pt idx="58">
                  <c:v>11.799999999999979</c:v>
                </c:pt>
                <c:pt idx="59">
                  <c:v>11.899999999999979</c:v>
                </c:pt>
                <c:pt idx="60">
                  <c:v>11.999999999999979</c:v>
                </c:pt>
                <c:pt idx="61">
                  <c:v>12.099999999999978</c:v>
                </c:pt>
                <c:pt idx="62">
                  <c:v>12.199999999999978</c:v>
                </c:pt>
                <c:pt idx="63">
                  <c:v>12.299999999999978</c:v>
                </c:pt>
                <c:pt idx="64">
                  <c:v>12.399999999999977</c:v>
                </c:pt>
                <c:pt idx="65">
                  <c:v>12.499999999999977</c:v>
                </c:pt>
                <c:pt idx="66">
                  <c:v>12.599999999999977</c:v>
                </c:pt>
                <c:pt idx="67">
                  <c:v>12.699999999999976</c:v>
                </c:pt>
                <c:pt idx="68">
                  <c:v>12.799999999999976</c:v>
                </c:pt>
                <c:pt idx="69">
                  <c:v>12.899999999999975</c:v>
                </c:pt>
                <c:pt idx="70">
                  <c:v>12.999999999999975</c:v>
                </c:pt>
                <c:pt idx="71">
                  <c:v>13.099999999999975</c:v>
                </c:pt>
                <c:pt idx="72">
                  <c:v>13.199999999999974</c:v>
                </c:pt>
                <c:pt idx="73">
                  <c:v>13.299999999999974</c:v>
                </c:pt>
                <c:pt idx="74">
                  <c:v>13.399999999999974</c:v>
                </c:pt>
                <c:pt idx="75">
                  <c:v>13.499999999999973</c:v>
                </c:pt>
                <c:pt idx="76">
                  <c:v>13.599999999999973</c:v>
                </c:pt>
                <c:pt idx="77">
                  <c:v>13.699999999999973</c:v>
                </c:pt>
                <c:pt idx="78">
                  <c:v>13.799999999999972</c:v>
                </c:pt>
                <c:pt idx="79">
                  <c:v>13.899999999999972</c:v>
                </c:pt>
                <c:pt idx="80">
                  <c:v>13.999999999999972</c:v>
                </c:pt>
                <c:pt idx="81">
                  <c:v>14.099999999999971</c:v>
                </c:pt>
                <c:pt idx="82">
                  <c:v>14.199999999999971</c:v>
                </c:pt>
                <c:pt idx="83">
                  <c:v>14.299999999999971</c:v>
                </c:pt>
                <c:pt idx="84">
                  <c:v>14.39999999999997</c:v>
                </c:pt>
                <c:pt idx="85">
                  <c:v>14.49999999999997</c:v>
                </c:pt>
                <c:pt idx="86">
                  <c:v>14.599999999999969</c:v>
                </c:pt>
                <c:pt idx="87">
                  <c:v>14.699999999999969</c:v>
                </c:pt>
                <c:pt idx="88">
                  <c:v>14.799999999999969</c:v>
                </c:pt>
                <c:pt idx="89">
                  <c:v>14.899999999999968</c:v>
                </c:pt>
                <c:pt idx="90">
                  <c:v>14.999999999999968</c:v>
                </c:pt>
                <c:pt idx="91">
                  <c:v>15.099999999999968</c:v>
                </c:pt>
                <c:pt idx="92">
                  <c:v>15.199999999999967</c:v>
                </c:pt>
                <c:pt idx="93">
                  <c:v>15.299999999999967</c:v>
                </c:pt>
                <c:pt idx="94">
                  <c:v>15.399999999999967</c:v>
                </c:pt>
                <c:pt idx="95">
                  <c:v>15.499999999999966</c:v>
                </c:pt>
                <c:pt idx="96">
                  <c:v>15.599999999999966</c:v>
                </c:pt>
                <c:pt idx="97">
                  <c:v>15.699999999999966</c:v>
                </c:pt>
                <c:pt idx="98">
                  <c:v>15.799999999999965</c:v>
                </c:pt>
                <c:pt idx="99">
                  <c:v>15.899999999999965</c:v>
                </c:pt>
                <c:pt idx="100">
                  <c:v>15.999999999999964</c:v>
                </c:pt>
                <c:pt idx="101">
                  <c:v>16.099999999999966</c:v>
                </c:pt>
                <c:pt idx="102">
                  <c:v>16.199999999999967</c:v>
                </c:pt>
                <c:pt idx="103">
                  <c:v>16.299999999999969</c:v>
                </c:pt>
                <c:pt idx="104">
                  <c:v>16.39999999999997</c:v>
                </c:pt>
                <c:pt idx="105">
                  <c:v>16.499999999999972</c:v>
                </c:pt>
                <c:pt idx="106">
                  <c:v>16.599999999999973</c:v>
                </c:pt>
                <c:pt idx="107">
                  <c:v>16.699999999999974</c:v>
                </c:pt>
                <c:pt idx="108">
                  <c:v>16.799999999999976</c:v>
                </c:pt>
                <c:pt idx="109">
                  <c:v>16.899999999999977</c:v>
                </c:pt>
                <c:pt idx="110">
                  <c:v>16.999999999999979</c:v>
                </c:pt>
                <c:pt idx="111">
                  <c:v>17.09999999999998</c:v>
                </c:pt>
                <c:pt idx="112">
                  <c:v>17.199999999999982</c:v>
                </c:pt>
                <c:pt idx="113">
                  <c:v>17.299999999999983</c:v>
                </c:pt>
                <c:pt idx="114">
                  <c:v>17.399999999999984</c:v>
                </c:pt>
                <c:pt idx="115">
                  <c:v>17.499999999999986</c:v>
                </c:pt>
                <c:pt idx="116">
                  <c:v>17.599999999999987</c:v>
                </c:pt>
                <c:pt idx="117">
                  <c:v>17.699999999999989</c:v>
                </c:pt>
                <c:pt idx="118">
                  <c:v>17.79999999999999</c:v>
                </c:pt>
                <c:pt idx="119">
                  <c:v>17.899999999999991</c:v>
                </c:pt>
                <c:pt idx="120">
                  <c:v>17.999999999999993</c:v>
                </c:pt>
                <c:pt idx="121">
                  <c:v>18.099999999999994</c:v>
                </c:pt>
                <c:pt idx="122">
                  <c:v>18.199999999999996</c:v>
                </c:pt>
                <c:pt idx="123">
                  <c:v>18.299999999999997</c:v>
                </c:pt>
                <c:pt idx="124">
                  <c:v>18.399999999999999</c:v>
                </c:pt>
                <c:pt idx="125">
                  <c:v>18.5</c:v>
                </c:pt>
                <c:pt idx="126">
                  <c:v>18.600000000000001</c:v>
                </c:pt>
                <c:pt idx="127">
                  <c:v>18.700000000000003</c:v>
                </c:pt>
                <c:pt idx="128">
                  <c:v>18.800000000000004</c:v>
                </c:pt>
                <c:pt idx="129">
                  <c:v>18.900000000000006</c:v>
                </c:pt>
                <c:pt idx="130">
                  <c:v>19.000000000000007</c:v>
                </c:pt>
                <c:pt idx="131">
                  <c:v>19.100000000000009</c:v>
                </c:pt>
                <c:pt idx="132">
                  <c:v>19.20000000000001</c:v>
                </c:pt>
                <c:pt idx="133">
                  <c:v>19.300000000000011</c:v>
                </c:pt>
                <c:pt idx="134">
                  <c:v>19.400000000000013</c:v>
                </c:pt>
                <c:pt idx="135">
                  <c:v>19.500000000000014</c:v>
                </c:pt>
                <c:pt idx="136">
                  <c:v>19.600000000000016</c:v>
                </c:pt>
                <c:pt idx="137">
                  <c:v>19.700000000000017</c:v>
                </c:pt>
                <c:pt idx="138">
                  <c:v>19.800000000000018</c:v>
                </c:pt>
                <c:pt idx="139">
                  <c:v>19.90000000000002</c:v>
                </c:pt>
                <c:pt idx="140">
                  <c:v>20.000000000000021</c:v>
                </c:pt>
              </c:numCache>
            </c:numRef>
          </c:xVal>
          <c:yVal>
            <c:numRef>
              <c:f>'男子用（成熟別比体表面積） (個人用) '!$CA$1:$CA$141</c:f>
              <c:numCache>
                <c:formatCode>General</c:formatCode>
                <c:ptCount val="1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numCache>
            </c:numRef>
          </c:yVal>
          <c:smooth val="0"/>
          <c:extLst>
            <c:ext xmlns:c16="http://schemas.microsoft.com/office/drawing/2014/chart" uri="{C3380CC4-5D6E-409C-BE32-E72D297353CC}">
              <c16:uniqueId val="{00000000-0632-47B5-9562-11B52673305D}"/>
            </c:ext>
          </c:extLst>
        </c:ser>
        <c:dLbls>
          <c:showLegendKey val="0"/>
          <c:showVal val="0"/>
          <c:showCatName val="0"/>
          <c:showSerName val="0"/>
          <c:showPercent val="0"/>
          <c:showBubbleSize val="0"/>
        </c:dLbls>
        <c:axId val="543342864"/>
        <c:axId val="1"/>
      </c:scatterChart>
      <c:scatterChart>
        <c:scatterStyle val="lineMarker"/>
        <c:varyColors val="0"/>
        <c:ser>
          <c:idx val="2"/>
          <c:order val="1"/>
          <c:spPr>
            <a:ln w="28575">
              <a:noFill/>
            </a:ln>
          </c:spPr>
          <c:marker>
            <c:symbol val="circle"/>
            <c:size val="2"/>
            <c:spPr>
              <a:solidFill>
                <a:schemeClr val="tx1"/>
              </a:solidFill>
              <a:ln w="1270">
                <a:solidFill>
                  <a:schemeClr val="tx1"/>
                </a:solidFill>
              </a:ln>
            </c:spPr>
          </c:marker>
          <c:xVal>
            <c:numRef>
              <c:f>'男子用（成熟別比体表面積） (個人用) '!$BZ$1:$BZ$141</c:f>
              <c:numCache>
                <c:formatCode>0.0</c:formatCode>
                <c:ptCount val="141"/>
                <c:pt idx="0">
                  <c:v>6</c:v>
                </c:pt>
                <c:pt idx="1">
                  <c:v>6.1</c:v>
                </c:pt>
                <c:pt idx="2">
                  <c:v>6.1999999999999993</c:v>
                </c:pt>
                <c:pt idx="3">
                  <c:v>6.2999999999999989</c:v>
                </c:pt>
                <c:pt idx="4">
                  <c:v>6.3999999999999986</c:v>
                </c:pt>
                <c:pt idx="5">
                  <c:v>6.4999999999999982</c:v>
                </c:pt>
                <c:pt idx="6">
                  <c:v>6.5999999999999979</c:v>
                </c:pt>
                <c:pt idx="7">
                  <c:v>6.6999999999999975</c:v>
                </c:pt>
                <c:pt idx="8">
                  <c:v>6.7999999999999972</c:v>
                </c:pt>
                <c:pt idx="9">
                  <c:v>6.8999999999999968</c:v>
                </c:pt>
                <c:pt idx="10">
                  <c:v>6.9999999999999964</c:v>
                </c:pt>
                <c:pt idx="11">
                  <c:v>7.0999999999999961</c:v>
                </c:pt>
                <c:pt idx="12">
                  <c:v>7.1999999999999957</c:v>
                </c:pt>
                <c:pt idx="13">
                  <c:v>7.2999999999999954</c:v>
                </c:pt>
                <c:pt idx="14">
                  <c:v>7.399999999999995</c:v>
                </c:pt>
                <c:pt idx="15">
                  <c:v>7.4999999999999947</c:v>
                </c:pt>
                <c:pt idx="16">
                  <c:v>7.5999999999999943</c:v>
                </c:pt>
                <c:pt idx="17">
                  <c:v>7.699999999999994</c:v>
                </c:pt>
                <c:pt idx="18">
                  <c:v>7.7999999999999936</c:v>
                </c:pt>
                <c:pt idx="19">
                  <c:v>7.8999999999999932</c:v>
                </c:pt>
                <c:pt idx="20">
                  <c:v>7.9999999999999929</c:v>
                </c:pt>
                <c:pt idx="21">
                  <c:v>8.0999999999999925</c:v>
                </c:pt>
                <c:pt idx="22">
                  <c:v>8.1999999999999922</c:v>
                </c:pt>
                <c:pt idx="23">
                  <c:v>8.2999999999999918</c:v>
                </c:pt>
                <c:pt idx="24">
                  <c:v>8.3999999999999915</c:v>
                </c:pt>
                <c:pt idx="25">
                  <c:v>8.4999999999999911</c:v>
                </c:pt>
                <c:pt idx="26">
                  <c:v>8.5999999999999908</c:v>
                </c:pt>
                <c:pt idx="27">
                  <c:v>8.6999999999999904</c:v>
                </c:pt>
                <c:pt idx="28">
                  <c:v>8.7999999999999901</c:v>
                </c:pt>
                <c:pt idx="29">
                  <c:v>8.8999999999999897</c:v>
                </c:pt>
                <c:pt idx="30">
                  <c:v>8.9999999999999893</c:v>
                </c:pt>
                <c:pt idx="31">
                  <c:v>9.099999999999989</c:v>
                </c:pt>
                <c:pt idx="32">
                  <c:v>9.1999999999999886</c:v>
                </c:pt>
                <c:pt idx="33">
                  <c:v>9.2999999999999883</c:v>
                </c:pt>
                <c:pt idx="34">
                  <c:v>9.3999999999999879</c:v>
                </c:pt>
                <c:pt idx="35">
                  <c:v>9.4999999999999876</c:v>
                </c:pt>
                <c:pt idx="36">
                  <c:v>9.5999999999999872</c:v>
                </c:pt>
                <c:pt idx="37">
                  <c:v>9.6999999999999869</c:v>
                </c:pt>
                <c:pt idx="38">
                  <c:v>9.7999999999999865</c:v>
                </c:pt>
                <c:pt idx="39">
                  <c:v>9.8999999999999861</c:v>
                </c:pt>
                <c:pt idx="40">
                  <c:v>9.9999999999999858</c:v>
                </c:pt>
                <c:pt idx="41">
                  <c:v>10.099999999999985</c:v>
                </c:pt>
                <c:pt idx="42">
                  <c:v>10.199999999999985</c:v>
                </c:pt>
                <c:pt idx="43">
                  <c:v>10.299999999999985</c:v>
                </c:pt>
                <c:pt idx="44">
                  <c:v>10.399999999999984</c:v>
                </c:pt>
                <c:pt idx="45">
                  <c:v>10.499999999999984</c:v>
                </c:pt>
                <c:pt idx="46">
                  <c:v>10.599999999999984</c:v>
                </c:pt>
                <c:pt idx="47">
                  <c:v>10.699999999999983</c:v>
                </c:pt>
                <c:pt idx="48">
                  <c:v>10.799999999999983</c:v>
                </c:pt>
                <c:pt idx="49">
                  <c:v>10.899999999999983</c:v>
                </c:pt>
                <c:pt idx="50">
                  <c:v>10.999999999999982</c:v>
                </c:pt>
                <c:pt idx="51">
                  <c:v>11.099999999999982</c:v>
                </c:pt>
                <c:pt idx="52">
                  <c:v>11.199999999999982</c:v>
                </c:pt>
                <c:pt idx="53">
                  <c:v>11.299999999999981</c:v>
                </c:pt>
                <c:pt idx="54">
                  <c:v>11.399999999999981</c:v>
                </c:pt>
                <c:pt idx="55">
                  <c:v>11.49999999999998</c:v>
                </c:pt>
                <c:pt idx="56">
                  <c:v>11.59999999999998</c:v>
                </c:pt>
                <c:pt idx="57">
                  <c:v>11.69999999999998</c:v>
                </c:pt>
                <c:pt idx="58">
                  <c:v>11.799999999999979</c:v>
                </c:pt>
                <c:pt idx="59">
                  <c:v>11.899999999999979</c:v>
                </c:pt>
                <c:pt idx="60">
                  <c:v>11.999999999999979</c:v>
                </c:pt>
                <c:pt idx="61">
                  <c:v>12.099999999999978</c:v>
                </c:pt>
                <c:pt idx="62">
                  <c:v>12.199999999999978</c:v>
                </c:pt>
                <c:pt idx="63">
                  <c:v>12.299999999999978</c:v>
                </c:pt>
                <c:pt idx="64">
                  <c:v>12.399999999999977</c:v>
                </c:pt>
                <c:pt idx="65">
                  <c:v>12.499999999999977</c:v>
                </c:pt>
                <c:pt idx="66">
                  <c:v>12.599999999999977</c:v>
                </c:pt>
                <c:pt idx="67">
                  <c:v>12.699999999999976</c:v>
                </c:pt>
                <c:pt idx="68">
                  <c:v>12.799999999999976</c:v>
                </c:pt>
                <c:pt idx="69">
                  <c:v>12.899999999999975</c:v>
                </c:pt>
                <c:pt idx="70">
                  <c:v>12.999999999999975</c:v>
                </c:pt>
                <c:pt idx="71">
                  <c:v>13.099999999999975</c:v>
                </c:pt>
                <c:pt idx="72">
                  <c:v>13.199999999999974</c:v>
                </c:pt>
                <c:pt idx="73">
                  <c:v>13.299999999999974</c:v>
                </c:pt>
                <c:pt idx="74">
                  <c:v>13.399999999999974</c:v>
                </c:pt>
                <c:pt idx="75">
                  <c:v>13.499999999999973</c:v>
                </c:pt>
                <c:pt idx="76">
                  <c:v>13.599999999999973</c:v>
                </c:pt>
                <c:pt idx="77">
                  <c:v>13.699999999999973</c:v>
                </c:pt>
                <c:pt idx="78">
                  <c:v>13.799999999999972</c:v>
                </c:pt>
                <c:pt idx="79">
                  <c:v>13.899999999999972</c:v>
                </c:pt>
                <c:pt idx="80">
                  <c:v>13.999999999999972</c:v>
                </c:pt>
                <c:pt idx="81">
                  <c:v>14.099999999999971</c:v>
                </c:pt>
                <c:pt idx="82">
                  <c:v>14.199999999999971</c:v>
                </c:pt>
                <c:pt idx="83">
                  <c:v>14.299999999999971</c:v>
                </c:pt>
                <c:pt idx="84">
                  <c:v>14.39999999999997</c:v>
                </c:pt>
                <c:pt idx="85">
                  <c:v>14.49999999999997</c:v>
                </c:pt>
                <c:pt idx="86">
                  <c:v>14.599999999999969</c:v>
                </c:pt>
                <c:pt idx="87">
                  <c:v>14.699999999999969</c:v>
                </c:pt>
                <c:pt idx="88">
                  <c:v>14.799999999999969</c:v>
                </c:pt>
                <c:pt idx="89">
                  <c:v>14.899999999999968</c:v>
                </c:pt>
                <c:pt idx="90">
                  <c:v>14.999999999999968</c:v>
                </c:pt>
                <c:pt idx="91">
                  <c:v>15.099999999999968</c:v>
                </c:pt>
                <c:pt idx="92">
                  <c:v>15.199999999999967</c:v>
                </c:pt>
                <c:pt idx="93">
                  <c:v>15.299999999999967</c:v>
                </c:pt>
                <c:pt idx="94">
                  <c:v>15.399999999999967</c:v>
                </c:pt>
                <c:pt idx="95">
                  <c:v>15.499999999999966</c:v>
                </c:pt>
                <c:pt idx="96">
                  <c:v>15.599999999999966</c:v>
                </c:pt>
                <c:pt idx="97">
                  <c:v>15.699999999999966</c:v>
                </c:pt>
                <c:pt idx="98">
                  <c:v>15.799999999999965</c:v>
                </c:pt>
                <c:pt idx="99">
                  <c:v>15.899999999999965</c:v>
                </c:pt>
                <c:pt idx="100">
                  <c:v>15.999999999999964</c:v>
                </c:pt>
                <c:pt idx="101">
                  <c:v>16.099999999999966</c:v>
                </c:pt>
                <c:pt idx="102">
                  <c:v>16.199999999999967</c:v>
                </c:pt>
                <c:pt idx="103">
                  <c:v>16.299999999999969</c:v>
                </c:pt>
                <c:pt idx="104">
                  <c:v>16.39999999999997</c:v>
                </c:pt>
                <c:pt idx="105">
                  <c:v>16.499999999999972</c:v>
                </c:pt>
                <c:pt idx="106">
                  <c:v>16.599999999999973</c:v>
                </c:pt>
                <c:pt idx="107">
                  <c:v>16.699999999999974</c:v>
                </c:pt>
                <c:pt idx="108">
                  <c:v>16.799999999999976</c:v>
                </c:pt>
                <c:pt idx="109">
                  <c:v>16.899999999999977</c:v>
                </c:pt>
                <c:pt idx="110">
                  <c:v>16.999999999999979</c:v>
                </c:pt>
                <c:pt idx="111">
                  <c:v>17.09999999999998</c:v>
                </c:pt>
                <c:pt idx="112">
                  <c:v>17.199999999999982</c:v>
                </c:pt>
                <c:pt idx="113">
                  <c:v>17.299999999999983</c:v>
                </c:pt>
                <c:pt idx="114">
                  <c:v>17.399999999999984</c:v>
                </c:pt>
                <c:pt idx="115">
                  <c:v>17.499999999999986</c:v>
                </c:pt>
                <c:pt idx="116">
                  <c:v>17.599999999999987</c:v>
                </c:pt>
                <c:pt idx="117">
                  <c:v>17.699999999999989</c:v>
                </c:pt>
                <c:pt idx="118">
                  <c:v>17.79999999999999</c:v>
                </c:pt>
                <c:pt idx="119">
                  <c:v>17.899999999999991</c:v>
                </c:pt>
                <c:pt idx="120">
                  <c:v>17.999999999999993</c:v>
                </c:pt>
                <c:pt idx="121">
                  <c:v>18.099999999999994</c:v>
                </c:pt>
                <c:pt idx="122">
                  <c:v>18.199999999999996</c:v>
                </c:pt>
                <c:pt idx="123">
                  <c:v>18.299999999999997</c:v>
                </c:pt>
                <c:pt idx="124">
                  <c:v>18.399999999999999</c:v>
                </c:pt>
                <c:pt idx="125">
                  <c:v>18.5</c:v>
                </c:pt>
                <c:pt idx="126">
                  <c:v>18.600000000000001</c:v>
                </c:pt>
                <c:pt idx="127">
                  <c:v>18.700000000000003</c:v>
                </c:pt>
                <c:pt idx="128">
                  <c:v>18.800000000000004</c:v>
                </c:pt>
                <c:pt idx="129">
                  <c:v>18.900000000000006</c:v>
                </c:pt>
                <c:pt idx="130">
                  <c:v>19.000000000000007</c:v>
                </c:pt>
                <c:pt idx="131">
                  <c:v>19.100000000000009</c:v>
                </c:pt>
                <c:pt idx="132">
                  <c:v>19.20000000000001</c:v>
                </c:pt>
                <c:pt idx="133">
                  <c:v>19.300000000000011</c:v>
                </c:pt>
                <c:pt idx="134">
                  <c:v>19.400000000000013</c:v>
                </c:pt>
                <c:pt idx="135">
                  <c:v>19.500000000000014</c:v>
                </c:pt>
                <c:pt idx="136">
                  <c:v>19.600000000000016</c:v>
                </c:pt>
                <c:pt idx="137">
                  <c:v>19.700000000000017</c:v>
                </c:pt>
                <c:pt idx="138">
                  <c:v>19.800000000000018</c:v>
                </c:pt>
                <c:pt idx="139">
                  <c:v>19.90000000000002</c:v>
                </c:pt>
                <c:pt idx="140">
                  <c:v>20.000000000000021</c:v>
                </c:pt>
              </c:numCache>
            </c:numRef>
          </c:xVal>
          <c:yVal>
            <c:numRef>
              <c:f>'男子用（成熟別比体表面積） (個人用) '!$CB$1:$CB$141</c:f>
              <c:numCache>
                <c:formatCode>General</c:formatCode>
                <c:ptCount val="1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numCache>
            </c:numRef>
          </c:yVal>
          <c:smooth val="0"/>
          <c:extLst>
            <c:ext xmlns:c16="http://schemas.microsoft.com/office/drawing/2014/chart" uri="{C3380CC4-5D6E-409C-BE32-E72D297353CC}">
              <c16:uniqueId val="{00000001-0632-47B5-9562-11B52673305D}"/>
            </c:ext>
          </c:extLst>
        </c:ser>
        <c:dLbls>
          <c:showLegendKey val="0"/>
          <c:showVal val="0"/>
          <c:showCatName val="0"/>
          <c:showSerName val="0"/>
          <c:showPercent val="0"/>
          <c:showBubbleSize val="0"/>
        </c:dLbls>
        <c:axId val="3"/>
        <c:axId val="4"/>
      </c:scatterChart>
      <c:valAx>
        <c:axId val="543342864"/>
        <c:scaling>
          <c:orientation val="minMax"/>
          <c:max val="20"/>
          <c:min val="4"/>
        </c:scaling>
        <c:delete val="0"/>
        <c:axPos val="b"/>
        <c:numFmt formatCode="0.0" sourceLinked="1"/>
        <c:majorTickMark val="out"/>
        <c:minorTickMark val="none"/>
        <c:tickLblPos val="nextTo"/>
        <c:spPr>
          <a:noFill/>
          <a:ln>
            <a:noFill/>
          </a:ln>
        </c:spPr>
        <c:txPr>
          <a:bodyPr rot="0" vert="horz"/>
          <a:lstStyle/>
          <a:p>
            <a:pPr>
              <a:defRPr sz="100" b="0" i="0" u="none" strike="noStrike" baseline="0">
                <a:solidFill>
                  <a:srgbClr val="FFFFFF"/>
                </a:solidFill>
                <a:latin typeface="ＭＳ Ｐゴシック"/>
                <a:ea typeface="ＭＳ Ｐゴシック"/>
                <a:cs typeface="ＭＳ Ｐゴシック"/>
              </a:defRPr>
            </a:pPr>
            <a:endParaRPr lang="ja-JP"/>
          </a:p>
        </c:txPr>
        <c:crossAx val="1"/>
        <c:crosses val="autoZero"/>
        <c:crossBetween val="midCat"/>
      </c:valAx>
      <c:valAx>
        <c:axId val="1"/>
        <c:scaling>
          <c:orientation val="minMax"/>
          <c:max val="200"/>
          <c:min val="50"/>
        </c:scaling>
        <c:delete val="0"/>
        <c:axPos val="l"/>
        <c:numFmt formatCode="General" sourceLinked="1"/>
        <c:majorTickMark val="out"/>
        <c:minorTickMark val="none"/>
        <c:tickLblPos val="nextTo"/>
        <c:txPr>
          <a:bodyPr/>
          <a:lstStyle/>
          <a:p>
            <a:pPr>
              <a:defRPr sz="100" baseline="0">
                <a:solidFill>
                  <a:schemeClr val="bg1"/>
                </a:solidFill>
              </a:defRPr>
            </a:pPr>
            <a:endParaRPr lang="ja-JP"/>
          </a:p>
        </c:txPr>
        <c:crossAx val="543342864"/>
        <c:crosses val="autoZero"/>
        <c:crossBetween val="midCat"/>
      </c:valAx>
      <c:valAx>
        <c:axId val="3"/>
        <c:scaling>
          <c:orientation val="minMax"/>
        </c:scaling>
        <c:delete val="1"/>
        <c:axPos val="b"/>
        <c:numFmt formatCode="0.0" sourceLinked="1"/>
        <c:majorTickMark val="out"/>
        <c:minorTickMark val="none"/>
        <c:tickLblPos val="nextTo"/>
        <c:crossAx val="4"/>
        <c:crosses val="autoZero"/>
        <c:crossBetween val="midCat"/>
      </c:valAx>
      <c:valAx>
        <c:axId val="4"/>
        <c:scaling>
          <c:orientation val="minMax"/>
          <c:max val="30"/>
          <c:min val="0"/>
        </c:scaling>
        <c:delete val="0"/>
        <c:axPos val="r"/>
        <c:numFmt formatCode="General" sourceLinked="1"/>
        <c:majorTickMark val="out"/>
        <c:minorTickMark val="none"/>
        <c:tickLblPos val="nextTo"/>
        <c:spPr>
          <a:noFill/>
          <a:ln>
            <a:noFill/>
          </a:ln>
        </c:spPr>
        <c:txPr>
          <a:bodyPr/>
          <a:lstStyle/>
          <a:p>
            <a:pPr>
              <a:defRPr sz="100" baseline="0">
                <a:solidFill>
                  <a:schemeClr val="bg1"/>
                </a:solidFill>
              </a:defRPr>
            </a:pPr>
            <a:endParaRPr lang="ja-JP"/>
          </a:p>
        </c:txPr>
        <c:crossAx val="3"/>
        <c:crosses val="max"/>
        <c:crossBetween val="midCat"/>
      </c:valAx>
      <c:spPr>
        <a:noFill/>
        <a:ln w="25400">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541211807122839"/>
          <c:y val="5.2470970677444585E-2"/>
          <c:w val="0.75562198037347239"/>
          <c:h val="0.82307578261768211"/>
        </c:manualLayout>
      </c:layout>
      <c:scatterChart>
        <c:scatterStyle val="lineMarker"/>
        <c:varyColors val="0"/>
        <c:ser>
          <c:idx val="2"/>
          <c:order val="0"/>
          <c:spPr>
            <a:ln w="28575">
              <a:noFill/>
            </a:ln>
          </c:spPr>
          <c:marker>
            <c:symbol val="circle"/>
            <c:size val="7"/>
            <c:spPr>
              <a:solidFill>
                <a:schemeClr val="tx1"/>
              </a:solidFill>
              <a:ln w="9525">
                <a:solidFill>
                  <a:schemeClr val="tx1"/>
                </a:solidFill>
              </a:ln>
              <a:effectLst/>
            </c:spPr>
          </c:marker>
          <c:xVal>
            <c:numRef>
              <c:f>'男子用（成熟別比体表面積） (個人用) '!$AN$9:$AN$45</c:f>
              <c:numCache>
                <c:formatCode>0.0000_);[Red]\(0.0000\)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xVal>
          <c:yVal>
            <c:numRef>
              <c:f>'男子用（成熟別比体表面積） (個人用) '!$AQ$9:$AQ$45</c:f>
              <c:numCache>
                <c:formatCode>General</c:formatCode>
                <c:ptCount val="37"/>
                <c:pt idx="0" formatCode="0.0000">
                  <c:v>0</c:v>
                </c:pt>
                <c:pt idx="2" formatCode="0.0000">
                  <c:v>0</c:v>
                </c:pt>
                <c:pt idx="4" formatCode="0.0000">
                  <c:v>0</c:v>
                </c:pt>
                <c:pt idx="6" formatCode="0.0000">
                  <c:v>0</c:v>
                </c:pt>
                <c:pt idx="8" formatCode="0.0000">
                  <c:v>0</c:v>
                </c:pt>
                <c:pt idx="10" formatCode="0.0000">
                  <c:v>0</c:v>
                </c:pt>
                <c:pt idx="12" formatCode="0.0000">
                  <c:v>0</c:v>
                </c:pt>
                <c:pt idx="14" formatCode="0.0000">
                  <c:v>0</c:v>
                </c:pt>
                <c:pt idx="16" formatCode="0.0000">
                  <c:v>0</c:v>
                </c:pt>
                <c:pt idx="18" formatCode="0.0000">
                  <c:v>0</c:v>
                </c:pt>
                <c:pt idx="20" formatCode="0.0000">
                  <c:v>0</c:v>
                </c:pt>
                <c:pt idx="22" formatCode="0.0000">
                  <c:v>0</c:v>
                </c:pt>
                <c:pt idx="24" formatCode="0.0000">
                  <c:v>0</c:v>
                </c:pt>
                <c:pt idx="26" formatCode="0.0000">
                  <c:v>0</c:v>
                </c:pt>
                <c:pt idx="28" formatCode="0.0000">
                  <c:v>0</c:v>
                </c:pt>
                <c:pt idx="30" formatCode="0.0000">
                  <c:v>0</c:v>
                </c:pt>
                <c:pt idx="32" formatCode="0.0000">
                  <c:v>0</c:v>
                </c:pt>
                <c:pt idx="34" formatCode="0.0000">
                  <c:v>0</c:v>
                </c:pt>
                <c:pt idx="36" formatCode="0.0000">
                  <c:v>0</c:v>
                </c:pt>
              </c:numCache>
            </c:numRef>
          </c:yVal>
          <c:smooth val="0"/>
          <c:extLst>
            <c:ext xmlns:c16="http://schemas.microsoft.com/office/drawing/2014/chart" uri="{C3380CC4-5D6E-409C-BE32-E72D297353CC}">
              <c16:uniqueId val="{00000000-0DD1-4CE6-AF97-2E5E4C047BEA}"/>
            </c:ext>
          </c:extLst>
        </c:ser>
        <c:dLbls>
          <c:showLegendKey val="0"/>
          <c:showVal val="0"/>
          <c:showCatName val="0"/>
          <c:showSerName val="0"/>
          <c:showPercent val="0"/>
          <c:showBubbleSize val="0"/>
        </c:dLbls>
        <c:axId val="540368328"/>
        <c:axId val="1"/>
      </c:scatterChart>
      <c:valAx>
        <c:axId val="540368328"/>
        <c:scaling>
          <c:orientation val="minMax"/>
          <c:max val="20"/>
          <c:min val="4"/>
        </c:scaling>
        <c:delete val="0"/>
        <c:axPos val="b"/>
        <c:numFmt formatCode="#,##0_);[Red]\(#,##0\)" sourceLinked="0"/>
        <c:majorTickMark val="none"/>
        <c:minorTickMark val="none"/>
        <c:tickLblPos val="nextTo"/>
        <c:spPr>
          <a:ln w="9525">
            <a:noFill/>
          </a:ln>
        </c:spPr>
        <c:txPr>
          <a:bodyPr rot="0" vert="horz"/>
          <a:lstStyle/>
          <a:p>
            <a:pPr>
              <a:defRPr sz="100" b="0" i="0" u="none" strike="noStrike" baseline="0">
                <a:solidFill>
                  <a:srgbClr val="333333"/>
                </a:solidFill>
                <a:latin typeface="ＭＳ Ｐゴシック"/>
                <a:ea typeface="ＭＳ Ｐゴシック"/>
                <a:cs typeface="ＭＳ Ｐゴシック"/>
              </a:defRPr>
            </a:pPr>
            <a:endParaRPr lang="ja-JP"/>
          </a:p>
        </c:txPr>
        <c:crossAx val="1"/>
        <c:crossesAt val="2"/>
        <c:crossBetween val="midCat"/>
      </c:valAx>
      <c:valAx>
        <c:axId val="1"/>
        <c:scaling>
          <c:orientation val="minMax"/>
          <c:max val="4.5"/>
          <c:min val="2"/>
        </c:scaling>
        <c:delete val="0"/>
        <c:axPos val="l"/>
        <c:numFmt formatCode="#,##0.0_);[Red]\(#,##0.0\)" sourceLinked="0"/>
        <c:majorTickMark val="none"/>
        <c:minorTickMark val="none"/>
        <c:tickLblPos val="nextTo"/>
        <c:spPr>
          <a:ln w="9525">
            <a:noFill/>
          </a:ln>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mn-lt"/>
                <a:ea typeface="+mn-ea"/>
                <a:cs typeface="+mn-cs"/>
              </a:defRPr>
            </a:pPr>
            <a:endParaRPr lang="ja-JP"/>
          </a:p>
        </c:txPr>
        <c:crossAx val="540368328"/>
        <c:crossesAt val="1"/>
        <c:crossBetween val="midCat"/>
        <c:majorUnit val="0.25"/>
      </c:valAx>
      <c:spPr>
        <a:noFill/>
        <a:ln w="25400">
          <a:noFill/>
        </a:ln>
      </c:spPr>
    </c:plotArea>
    <c:plotVisOnly val="1"/>
    <c:dispBlanksAs val="gap"/>
    <c:showDLblsOverMax val="0"/>
  </c:chart>
  <c:spPr>
    <a:noFill/>
    <a:ln w="9525">
      <a:noFill/>
    </a:ln>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541211807122839"/>
          <c:y val="5.2470970677444585E-2"/>
          <c:w val="0.75562198037347239"/>
          <c:h val="0.82307578261768211"/>
        </c:manualLayout>
      </c:layout>
      <c:scatterChart>
        <c:scatterStyle val="lineMarker"/>
        <c:varyColors val="0"/>
        <c:ser>
          <c:idx val="2"/>
          <c:order val="0"/>
          <c:spPr>
            <a:ln w="28575">
              <a:noFill/>
            </a:ln>
          </c:spPr>
          <c:marker>
            <c:symbol val="circle"/>
            <c:size val="7"/>
            <c:spPr>
              <a:solidFill>
                <a:schemeClr val="tx1"/>
              </a:solidFill>
              <a:ln w="9525">
                <a:solidFill>
                  <a:schemeClr val="tx1"/>
                </a:solidFill>
              </a:ln>
              <a:effectLst/>
            </c:spPr>
          </c:marker>
          <c:xVal>
            <c:numRef>
              <c:f>'男子用（成熟別比体表面積） (個人用) '!$AN$9:$AN$45</c:f>
              <c:numCache>
                <c:formatCode>0.0000_);[Red]\(0.0000\)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xVal>
          <c:yVal>
            <c:numRef>
              <c:f>'男子用（成熟別比体表面積） (個人用) '!$AQ$9:$AQ$45</c:f>
              <c:numCache>
                <c:formatCode>General</c:formatCode>
                <c:ptCount val="37"/>
                <c:pt idx="0" formatCode="0.0000">
                  <c:v>0</c:v>
                </c:pt>
                <c:pt idx="2" formatCode="0.0000">
                  <c:v>0</c:v>
                </c:pt>
                <c:pt idx="4" formatCode="0.0000">
                  <c:v>0</c:v>
                </c:pt>
                <c:pt idx="6" formatCode="0.0000">
                  <c:v>0</c:v>
                </c:pt>
                <c:pt idx="8" formatCode="0.0000">
                  <c:v>0</c:v>
                </c:pt>
                <c:pt idx="10" formatCode="0.0000">
                  <c:v>0</c:v>
                </c:pt>
                <c:pt idx="12" formatCode="0.0000">
                  <c:v>0</c:v>
                </c:pt>
                <c:pt idx="14" formatCode="0.0000">
                  <c:v>0</c:v>
                </c:pt>
                <c:pt idx="16" formatCode="0.0000">
                  <c:v>0</c:v>
                </c:pt>
                <c:pt idx="18" formatCode="0.0000">
                  <c:v>0</c:v>
                </c:pt>
                <c:pt idx="20" formatCode="0.0000">
                  <c:v>0</c:v>
                </c:pt>
                <c:pt idx="22" formatCode="0.0000">
                  <c:v>0</c:v>
                </c:pt>
                <c:pt idx="24" formatCode="0.0000">
                  <c:v>0</c:v>
                </c:pt>
                <c:pt idx="26" formatCode="0.0000">
                  <c:v>0</c:v>
                </c:pt>
                <c:pt idx="28" formatCode="0.0000">
                  <c:v>0</c:v>
                </c:pt>
                <c:pt idx="30" formatCode="0.0000">
                  <c:v>0</c:v>
                </c:pt>
                <c:pt idx="32" formatCode="0.0000">
                  <c:v>0</c:v>
                </c:pt>
                <c:pt idx="34" formatCode="0.0000">
                  <c:v>0</c:v>
                </c:pt>
                <c:pt idx="36" formatCode="0.0000">
                  <c:v>0</c:v>
                </c:pt>
              </c:numCache>
            </c:numRef>
          </c:yVal>
          <c:smooth val="0"/>
          <c:extLst>
            <c:ext xmlns:c16="http://schemas.microsoft.com/office/drawing/2014/chart" uri="{C3380CC4-5D6E-409C-BE32-E72D297353CC}">
              <c16:uniqueId val="{00000000-B1EC-4400-B3F0-B1831E63726B}"/>
            </c:ext>
          </c:extLst>
        </c:ser>
        <c:dLbls>
          <c:showLegendKey val="0"/>
          <c:showVal val="0"/>
          <c:showCatName val="0"/>
          <c:showSerName val="0"/>
          <c:showPercent val="0"/>
          <c:showBubbleSize val="0"/>
        </c:dLbls>
        <c:axId val="540365376"/>
        <c:axId val="1"/>
      </c:scatterChart>
      <c:valAx>
        <c:axId val="540365376"/>
        <c:scaling>
          <c:orientation val="minMax"/>
          <c:max val="20"/>
          <c:min val="4"/>
        </c:scaling>
        <c:delete val="0"/>
        <c:axPos val="b"/>
        <c:numFmt formatCode="#,##0_);[Red]\(#,##0\)" sourceLinked="0"/>
        <c:majorTickMark val="none"/>
        <c:minorTickMark val="none"/>
        <c:tickLblPos val="nextTo"/>
        <c:spPr>
          <a:ln w="9525">
            <a:noFill/>
          </a:ln>
        </c:spPr>
        <c:txPr>
          <a:bodyPr rot="0" vert="horz"/>
          <a:lstStyle/>
          <a:p>
            <a:pPr>
              <a:defRPr sz="100" b="0" i="0" u="none" strike="noStrike" baseline="0">
                <a:solidFill>
                  <a:srgbClr val="333333"/>
                </a:solidFill>
                <a:latin typeface="ＭＳ Ｐゴシック"/>
                <a:ea typeface="ＭＳ Ｐゴシック"/>
                <a:cs typeface="ＭＳ Ｐゴシック"/>
              </a:defRPr>
            </a:pPr>
            <a:endParaRPr lang="ja-JP"/>
          </a:p>
        </c:txPr>
        <c:crossAx val="1"/>
        <c:crossesAt val="2"/>
        <c:crossBetween val="midCat"/>
      </c:valAx>
      <c:valAx>
        <c:axId val="1"/>
        <c:scaling>
          <c:orientation val="minMax"/>
          <c:max val="4.5"/>
          <c:min val="2"/>
        </c:scaling>
        <c:delete val="0"/>
        <c:axPos val="l"/>
        <c:numFmt formatCode="#,##0.0_);[Red]\(#,##0.0\)" sourceLinked="0"/>
        <c:majorTickMark val="none"/>
        <c:minorTickMark val="none"/>
        <c:tickLblPos val="nextTo"/>
        <c:spPr>
          <a:ln w="9525">
            <a:noFill/>
          </a:ln>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mn-lt"/>
                <a:ea typeface="+mn-ea"/>
                <a:cs typeface="+mn-cs"/>
              </a:defRPr>
            </a:pPr>
            <a:endParaRPr lang="ja-JP"/>
          </a:p>
        </c:txPr>
        <c:crossAx val="540365376"/>
        <c:crossesAt val="1"/>
        <c:crossBetween val="midCat"/>
        <c:majorUnit val="0.25"/>
      </c:valAx>
      <c:spPr>
        <a:noFill/>
        <a:ln w="25400">
          <a:noFill/>
        </a:ln>
      </c:spPr>
    </c:plotArea>
    <c:plotVisOnly val="1"/>
    <c:dispBlanksAs val="gap"/>
    <c:showDLblsOverMax val="0"/>
  </c:chart>
  <c:spPr>
    <a:noFill/>
    <a:ln w="9525">
      <a:noFill/>
    </a:ln>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541211807122836"/>
          <c:y val="4.5514450208476519E-2"/>
          <c:w val="0.75562198037347239"/>
          <c:h val="0.82307578261768211"/>
        </c:manualLayout>
      </c:layout>
      <c:scatterChart>
        <c:scatterStyle val="lineMarker"/>
        <c:varyColors val="0"/>
        <c:ser>
          <c:idx val="2"/>
          <c:order val="0"/>
          <c:spPr>
            <a:ln w="28575">
              <a:noFill/>
            </a:ln>
          </c:spPr>
          <c:marker>
            <c:symbol val="circle"/>
            <c:size val="7"/>
            <c:spPr>
              <a:solidFill>
                <a:schemeClr val="tx1"/>
              </a:solidFill>
              <a:ln w="9525">
                <a:solidFill>
                  <a:schemeClr val="tx1"/>
                </a:solidFill>
              </a:ln>
              <a:effectLst/>
            </c:spPr>
          </c:marker>
          <c:xVal>
            <c:numRef>
              <c:f>'男子用（成熟別比体表面積） (個人用) '!$AN$9:$AN$45</c:f>
              <c:numCache>
                <c:formatCode>0.0000_);[Red]\(0.0000\)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xVal>
          <c:yVal>
            <c:numRef>
              <c:f>'男子用（成熟別比体表面積） (個人用) '!$AQ$9:$AQ$45</c:f>
              <c:numCache>
                <c:formatCode>General</c:formatCode>
                <c:ptCount val="37"/>
                <c:pt idx="0" formatCode="0.0000">
                  <c:v>0</c:v>
                </c:pt>
                <c:pt idx="2" formatCode="0.0000">
                  <c:v>0</c:v>
                </c:pt>
                <c:pt idx="4" formatCode="0.0000">
                  <c:v>0</c:v>
                </c:pt>
                <c:pt idx="6" formatCode="0.0000">
                  <c:v>0</c:v>
                </c:pt>
                <c:pt idx="8" formatCode="0.0000">
                  <c:v>0</c:v>
                </c:pt>
                <c:pt idx="10" formatCode="0.0000">
                  <c:v>0</c:v>
                </c:pt>
                <c:pt idx="12" formatCode="0.0000">
                  <c:v>0</c:v>
                </c:pt>
                <c:pt idx="14" formatCode="0.0000">
                  <c:v>0</c:v>
                </c:pt>
                <c:pt idx="16" formatCode="0.0000">
                  <c:v>0</c:v>
                </c:pt>
                <c:pt idx="18" formatCode="0.0000">
                  <c:v>0</c:v>
                </c:pt>
                <c:pt idx="20" formatCode="0.0000">
                  <c:v>0</c:v>
                </c:pt>
                <c:pt idx="22" formatCode="0.0000">
                  <c:v>0</c:v>
                </c:pt>
                <c:pt idx="24" formatCode="0.0000">
                  <c:v>0</c:v>
                </c:pt>
                <c:pt idx="26" formatCode="0.0000">
                  <c:v>0</c:v>
                </c:pt>
                <c:pt idx="28" formatCode="0.0000">
                  <c:v>0</c:v>
                </c:pt>
                <c:pt idx="30" formatCode="0.0000">
                  <c:v>0</c:v>
                </c:pt>
                <c:pt idx="32" formatCode="0.0000">
                  <c:v>0</c:v>
                </c:pt>
                <c:pt idx="34" formatCode="0.0000">
                  <c:v>0</c:v>
                </c:pt>
                <c:pt idx="36" formatCode="0.0000">
                  <c:v>0</c:v>
                </c:pt>
              </c:numCache>
            </c:numRef>
          </c:yVal>
          <c:smooth val="0"/>
          <c:extLst>
            <c:ext xmlns:c16="http://schemas.microsoft.com/office/drawing/2014/chart" uri="{C3380CC4-5D6E-409C-BE32-E72D297353CC}">
              <c16:uniqueId val="{00000000-27A0-4BFD-A300-4203D6C1F669}"/>
            </c:ext>
          </c:extLst>
        </c:ser>
        <c:dLbls>
          <c:showLegendKey val="0"/>
          <c:showVal val="0"/>
          <c:showCatName val="0"/>
          <c:showSerName val="0"/>
          <c:showPercent val="0"/>
          <c:showBubbleSize val="0"/>
        </c:dLbls>
        <c:axId val="540364064"/>
        <c:axId val="1"/>
      </c:scatterChart>
      <c:valAx>
        <c:axId val="540364064"/>
        <c:scaling>
          <c:orientation val="minMax"/>
          <c:max val="20"/>
          <c:min val="4"/>
        </c:scaling>
        <c:delete val="0"/>
        <c:axPos val="b"/>
        <c:numFmt formatCode="#,##0_);[Red]\(#,##0\)" sourceLinked="0"/>
        <c:majorTickMark val="out"/>
        <c:minorTickMark val="none"/>
        <c:tickLblPos val="nextTo"/>
        <c:spPr>
          <a:ln w="9525">
            <a:noFill/>
          </a:ln>
        </c:spPr>
        <c:txPr>
          <a:bodyPr rot="0" vert="horz"/>
          <a:lstStyle/>
          <a:p>
            <a:pPr>
              <a:defRPr sz="100" b="0" i="0" u="none" strike="noStrike" baseline="0">
                <a:solidFill>
                  <a:srgbClr val="333333"/>
                </a:solidFill>
                <a:latin typeface="ＭＳ Ｐゴシック"/>
                <a:ea typeface="ＭＳ Ｐゴシック"/>
                <a:cs typeface="ＭＳ Ｐゴシック"/>
              </a:defRPr>
            </a:pPr>
            <a:endParaRPr lang="ja-JP"/>
          </a:p>
        </c:txPr>
        <c:crossAx val="1"/>
        <c:crossesAt val="2"/>
        <c:crossBetween val="midCat"/>
      </c:valAx>
      <c:valAx>
        <c:axId val="1"/>
        <c:scaling>
          <c:orientation val="minMax"/>
          <c:max val="4.5"/>
          <c:min val="2"/>
        </c:scaling>
        <c:delete val="0"/>
        <c:axPos val="l"/>
        <c:numFmt formatCode="#,##0.0_);[Red]\(#,##0.0\)" sourceLinked="0"/>
        <c:majorTickMark val="out"/>
        <c:minorTickMark val="none"/>
        <c:tickLblPos val="nextTo"/>
        <c:spPr>
          <a:ln w="9525">
            <a:noFill/>
          </a:ln>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mn-lt"/>
                <a:ea typeface="+mn-ea"/>
                <a:cs typeface="+mn-cs"/>
              </a:defRPr>
            </a:pPr>
            <a:endParaRPr lang="ja-JP"/>
          </a:p>
        </c:txPr>
        <c:crossAx val="540364064"/>
        <c:crossesAt val="1"/>
        <c:crossBetween val="midCat"/>
        <c:majorUnit val="0.25"/>
      </c:valAx>
      <c:spPr>
        <a:noFill/>
        <a:ln w="25400">
          <a:noFill/>
        </a:ln>
      </c:spPr>
    </c:plotArea>
    <c:plotVisOnly val="1"/>
    <c:dispBlanksAs val="gap"/>
    <c:showDLblsOverMax val="0"/>
  </c:chart>
  <c:spPr>
    <a:noFill/>
    <a:ln w="9525">
      <a:noFill/>
    </a:ln>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8424240079632218"/>
          <c:y val="7.3096438909475314E-2"/>
          <c:w val="0.72525256021601092"/>
          <c:h val="0.78612523430190551"/>
        </c:manualLayout>
      </c:layout>
      <c:scatterChart>
        <c:scatterStyle val="lineMarker"/>
        <c:varyColors val="0"/>
        <c:ser>
          <c:idx val="0"/>
          <c:order val="0"/>
          <c:spPr>
            <a:ln w="28575">
              <a:noFill/>
            </a:ln>
          </c:spPr>
          <c:marker>
            <c:symbol val="circle"/>
            <c:size val="7"/>
            <c:spPr>
              <a:solidFill>
                <a:schemeClr val="tx1"/>
              </a:solidFill>
              <a:ln w="9525">
                <a:solidFill>
                  <a:schemeClr val="tx1"/>
                </a:solidFill>
              </a:ln>
              <a:effectLst/>
            </c:spPr>
          </c:marker>
          <c:xVal>
            <c:numRef>
              <c:f>'男子用（成熟別比体表面積） (個人用) '!$L$9:$L$45</c:f>
              <c:numCache>
                <c:formatCode>0.0000_);[Red]\(0.0000\)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xVal>
          <c:yVal>
            <c:numRef>
              <c:f>'男子用（成熟別比体表面積） (個人用) '!$U$9:$U$45</c:f>
              <c:numCache>
                <c:formatCode>0.0000</c:formatCode>
                <c:ptCount val="37"/>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numCache>
            </c:numRef>
          </c:yVal>
          <c:smooth val="0"/>
          <c:extLst>
            <c:ext xmlns:c16="http://schemas.microsoft.com/office/drawing/2014/chart" uri="{C3380CC4-5D6E-409C-BE32-E72D297353CC}">
              <c16:uniqueId val="{00000000-44B6-4BF8-BCB3-07AB47D6B70D}"/>
            </c:ext>
          </c:extLst>
        </c:ser>
        <c:dLbls>
          <c:showLegendKey val="0"/>
          <c:showVal val="0"/>
          <c:showCatName val="0"/>
          <c:showSerName val="0"/>
          <c:showPercent val="0"/>
          <c:showBubbleSize val="0"/>
        </c:dLbls>
        <c:axId val="540265272"/>
        <c:axId val="1"/>
      </c:scatterChart>
      <c:valAx>
        <c:axId val="540265272"/>
        <c:scaling>
          <c:orientation val="minMax"/>
          <c:max val="20"/>
          <c:min val="4"/>
        </c:scaling>
        <c:delete val="1"/>
        <c:axPos val="b"/>
        <c:numFmt formatCode="0.0000_);[Red]\(0.0000\)" sourceLinked="1"/>
        <c:majorTickMark val="out"/>
        <c:minorTickMark val="none"/>
        <c:tickLblPos val="nextTo"/>
        <c:crossAx val="1"/>
        <c:crosses val="autoZero"/>
        <c:crossBetween val="midCat"/>
      </c:valAx>
      <c:valAx>
        <c:axId val="1"/>
        <c:scaling>
          <c:orientation val="minMax"/>
          <c:max val="4.5"/>
          <c:min val="2"/>
        </c:scaling>
        <c:delete val="1"/>
        <c:axPos val="l"/>
        <c:numFmt formatCode="0.0000" sourceLinked="1"/>
        <c:majorTickMark val="out"/>
        <c:minorTickMark val="none"/>
        <c:tickLblPos val="nextTo"/>
        <c:crossAx val="540265272"/>
        <c:crosses val="autoZero"/>
        <c:crossBetween val="midCat"/>
      </c:valAx>
      <c:spPr>
        <a:noFill/>
        <a:ln w="25400">
          <a:noFill/>
        </a:ln>
      </c:spPr>
    </c:plotArea>
    <c:plotVisOnly val="1"/>
    <c:dispBlanksAs val="gap"/>
    <c:showDLblsOverMax val="0"/>
  </c:chart>
  <c:spPr>
    <a:noFill/>
    <a:ln w="9525">
      <a:noFill/>
    </a:ln>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13450314711862"/>
          <c:y val="5.7082555299060186E-2"/>
          <c:w val="0.72295558442148411"/>
          <c:h val="0.82537633861988147"/>
        </c:manualLayout>
      </c:layout>
      <c:scatterChart>
        <c:scatterStyle val="lineMarker"/>
        <c:varyColors val="0"/>
        <c:ser>
          <c:idx val="2"/>
          <c:order val="0"/>
          <c:spPr>
            <a:ln w="28575">
              <a:noFill/>
            </a:ln>
          </c:spPr>
          <c:marker>
            <c:symbol val="circle"/>
            <c:size val="7"/>
            <c:spPr>
              <a:solidFill>
                <a:schemeClr val="tx1"/>
              </a:solidFill>
              <a:ln w="9525">
                <a:solidFill>
                  <a:schemeClr val="tx1"/>
                </a:solidFill>
              </a:ln>
              <a:effectLst/>
            </c:spPr>
          </c:marker>
          <c:xVal>
            <c:numRef>
              <c:f>'男子用（成熟別比体表面積） (個人用) '!$AN$9:$AN$45</c:f>
              <c:numCache>
                <c:formatCode>0.0000_);[Red]\(0.0000\)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xVal>
          <c:yVal>
            <c:numRef>
              <c:f>'男子用（成熟別比体表面積） (個人用) '!$AR$9:$AR$45</c:f>
              <c:numCache>
                <c:formatCode>0.00</c:formatCode>
                <c:ptCount val="37"/>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numCache>
            </c:numRef>
          </c:yVal>
          <c:smooth val="0"/>
          <c:extLst>
            <c:ext xmlns:c16="http://schemas.microsoft.com/office/drawing/2014/chart" uri="{C3380CC4-5D6E-409C-BE32-E72D297353CC}">
              <c16:uniqueId val="{00000000-DAEA-4296-B482-9991506785AE}"/>
            </c:ext>
          </c:extLst>
        </c:ser>
        <c:dLbls>
          <c:showLegendKey val="0"/>
          <c:showVal val="0"/>
          <c:showCatName val="0"/>
          <c:showSerName val="0"/>
          <c:showPercent val="0"/>
          <c:showBubbleSize val="0"/>
        </c:dLbls>
        <c:axId val="543009832"/>
        <c:axId val="1"/>
      </c:scatterChart>
      <c:valAx>
        <c:axId val="543009832"/>
        <c:scaling>
          <c:orientation val="minMax"/>
          <c:max val="20"/>
          <c:min val="0"/>
        </c:scaling>
        <c:delete val="0"/>
        <c:axPos val="b"/>
        <c:numFmt formatCode="#,##0_);[Red]\(#,##0\)" sourceLinked="0"/>
        <c:majorTickMark val="out"/>
        <c:minorTickMark val="none"/>
        <c:tickLblPos val="nextTo"/>
        <c:spPr>
          <a:ln w="9525">
            <a:noFill/>
          </a:ln>
        </c:spPr>
        <c:txPr>
          <a:bodyPr rot="0" vert="horz"/>
          <a:lstStyle/>
          <a:p>
            <a:pPr>
              <a:defRPr sz="100" b="0" i="0" u="none" strike="noStrike" baseline="0">
                <a:solidFill>
                  <a:srgbClr val="333333"/>
                </a:solidFill>
                <a:latin typeface="ＭＳ Ｐゴシック"/>
                <a:ea typeface="ＭＳ Ｐゴシック"/>
                <a:cs typeface="ＭＳ Ｐゴシック"/>
              </a:defRPr>
            </a:pPr>
            <a:endParaRPr lang="ja-JP"/>
          </a:p>
        </c:txPr>
        <c:crossAx val="1"/>
        <c:crossesAt val="2"/>
        <c:crossBetween val="midCat"/>
      </c:valAx>
      <c:valAx>
        <c:axId val="1"/>
        <c:scaling>
          <c:orientation val="minMax"/>
          <c:max val="35"/>
          <c:min val="10"/>
        </c:scaling>
        <c:delete val="0"/>
        <c:axPos val="l"/>
        <c:numFmt formatCode="#,##0.0_);[Red]\(#,##0.0\)" sourceLinked="0"/>
        <c:majorTickMark val="out"/>
        <c:minorTickMark val="none"/>
        <c:tickLblPos val="nextTo"/>
        <c:spPr>
          <a:ln w="9525">
            <a:noFill/>
          </a:ln>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mn-lt"/>
                <a:ea typeface="+mn-ea"/>
                <a:cs typeface="+mn-cs"/>
              </a:defRPr>
            </a:pPr>
            <a:endParaRPr lang="ja-JP"/>
          </a:p>
        </c:txPr>
        <c:crossAx val="543009832"/>
        <c:crossesAt val="1"/>
        <c:crossBetween val="midCat"/>
        <c:majorUnit val="0.25"/>
      </c:valAx>
      <c:spPr>
        <a:noFill/>
        <a:ln w="25400">
          <a:noFill/>
        </a:ln>
      </c:spPr>
    </c:plotArea>
    <c:plotVisOnly val="1"/>
    <c:dispBlanksAs val="gap"/>
    <c:showDLblsOverMax val="0"/>
  </c:chart>
  <c:spPr>
    <a:noFill/>
    <a:ln w="9525">
      <a:noFill/>
    </a:ln>
  </c:spPr>
  <c:txPr>
    <a:bodyPr/>
    <a:lstStyle/>
    <a:p>
      <a:pPr>
        <a:defRPr/>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4.xml"/><Relationship Id="rId13" Type="http://schemas.openxmlformats.org/officeDocument/2006/relationships/image" Target="../media/image7.emf"/><Relationship Id="rId3" Type="http://schemas.openxmlformats.org/officeDocument/2006/relationships/chart" Target="../charts/chart1.xml"/><Relationship Id="rId7" Type="http://schemas.openxmlformats.org/officeDocument/2006/relationships/image" Target="../media/image4.emf"/><Relationship Id="rId12" Type="http://schemas.openxmlformats.org/officeDocument/2006/relationships/chart" Target="../charts/chart6.xml"/><Relationship Id="rId2" Type="http://schemas.openxmlformats.org/officeDocument/2006/relationships/image" Target="../media/image2.emf"/><Relationship Id="rId16" Type="http://schemas.openxmlformats.org/officeDocument/2006/relationships/chart" Target="../charts/chart8.xml"/><Relationship Id="rId1" Type="http://schemas.openxmlformats.org/officeDocument/2006/relationships/image" Target="../media/image1.emf"/><Relationship Id="rId6" Type="http://schemas.openxmlformats.org/officeDocument/2006/relationships/chart" Target="../charts/chart3.xml"/><Relationship Id="rId11" Type="http://schemas.openxmlformats.org/officeDocument/2006/relationships/image" Target="../media/image6.emf"/><Relationship Id="rId5" Type="http://schemas.openxmlformats.org/officeDocument/2006/relationships/chart" Target="../charts/chart2.xml"/><Relationship Id="rId15" Type="http://schemas.openxmlformats.org/officeDocument/2006/relationships/image" Target="../media/image8.emf"/><Relationship Id="rId10" Type="http://schemas.openxmlformats.org/officeDocument/2006/relationships/chart" Target="../charts/chart5.xml"/><Relationship Id="rId4" Type="http://schemas.openxmlformats.org/officeDocument/2006/relationships/image" Target="../media/image3.emf"/><Relationship Id="rId9" Type="http://schemas.openxmlformats.org/officeDocument/2006/relationships/image" Target="../media/image5.emf"/><Relationship Id="rId1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50</xdr:col>
      <xdr:colOff>628650</xdr:colOff>
      <xdr:row>28</xdr:row>
      <xdr:rowOff>85725</xdr:rowOff>
    </xdr:from>
    <xdr:to>
      <xdr:col>63</xdr:col>
      <xdr:colOff>638175</xdr:colOff>
      <xdr:row>60</xdr:row>
      <xdr:rowOff>28575</xdr:rowOff>
    </xdr:to>
    <xdr:pic>
      <xdr:nvPicPr>
        <xdr:cNvPr id="2" name="図 5">
          <a:extLst>
            <a:ext uri="{FF2B5EF4-FFF2-40B4-BE49-F238E27FC236}">
              <a16:creationId xmlns:a16="http://schemas.microsoft.com/office/drawing/2014/main" id="{B916E0AE-E447-4716-8683-37239D9FC0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518100" y="6115050"/>
          <a:ext cx="7524750" cy="661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476250</xdr:colOff>
      <xdr:row>52</xdr:row>
      <xdr:rowOff>9525</xdr:rowOff>
    </xdr:from>
    <xdr:to>
      <xdr:col>13</xdr:col>
      <xdr:colOff>180975</xdr:colOff>
      <xdr:row>83</xdr:row>
      <xdr:rowOff>114300</xdr:rowOff>
    </xdr:to>
    <xdr:grpSp>
      <xdr:nvGrpSpPr>
        <xdr:cNvPr id="3" name="グループ化 2">
          <a:extLst>
            <a:ext uri="{FF2B5EF4-FFF2-40B4-BE49-F238E27FC236}">
              <a16:creationId xmlns:a16="http://schemas.microsoft.com/office/drawing/2014/main" id="{893646C9-C9C1-4925-9630-E27E2C30AF06}"/>
            </a:ext>
          </a:extLst>
        </xdr:cNvPr>
        <xdr:cNvGrpSpPr>
          <a:grpSpLocks/>
        </xdr:cNvGrpSpPr>
      </xdr:nvGrpSpPr>
      <xdr:grpSpPr bwMode="auto">
        <a:xfrm>
          <a:off x="476250" y="10737056"/>
          <a:ext cx="5705475" cy="6748463"/>
          <a:chOff x="435429" y="10932367"/>
          <a:chExt cx="5011316" cy="6854890"/>
        </a:xfrm>
      </xdr:grpSpPr>
      <xdr:pic>
        <xdr:nvPicPr>
          <xdr:cNvPr id="4" name="図 40">
            <a:extLst>
              <a:ext uri="{FF2B5EF4-FFF2-40B4-BE49-F238E27FC236}">
                <a16:creationId xmlns:a16="http://schemas.microsoft.com/office/drawing/2014/main" id="{FE728D6D-4246-4DDD-9604-ACA69ECF84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429" y="10932367"/>
            <a:ext cx="5011316" cy="67646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aphicFrame macro="">
        <xdr:nvGraphicFramePr>
          <xdr:cNvPr id="5" name="グラフ 1">
            <a:extLst>
              <a:ext uri="{FF2B5EF4-FFF2-40B4-BE49-F238E27FC236}">
                <a16:creationId xmlns:a16="http://schemas.microsoft.com/office/drawing/2014/main" id="{CF752E2A-4739-4B58-9F86-EA63C1FFD2E7}"/>
              </a:ext>
            </a:extLst>
          </xdr:cNvPr>
          <xdr:cNvGraphicFramePr>
            <a:graphicFrameLocks noChangeAspect="1"/>
          </xdr:cNvGraphicFramePr>
        </xdr:nvGraphicFramePr>
        <xdr:xfrm>
          <a:off x="560905" y="11543488"/>
          <a:ext cx="4614136" cy="6243769"/>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61</xdr:col>
      <xdr:colOff>542925</xdr:colOff>
      <xdr:row>1</xdr:row>
      <xdr:rowOff>0</xdr:rowOff>
    </xdr:from>
    <xdr:to>
      <xdr:col>68</xdr:col>
      <xdr:colOff>457200</xdr:colOff>
      <xdr:row>25</xdr:row>
      <xdr:rowOff>152400</xdr:rowOff>
    </xdr:to>
    <xdr:grpSp>
      <xdr:nvGrpSpPr>
        <xdr:cNvPr id="6" name="グループ化 3">
          <a:extLst>
            <a:ext uri="{FF2B5EF4-FFF2-40B4-BE49-F238E27FC236}">
              <a16:creationId xmlns:a16="http://schemas.microsoft.com/office/drawing/2014/main" id="{283DE92D-B4C4-45FD-87D0-DEE1FBDEFC0D}"/>
            </a:ext>
          </a:extLst>
        </xdr:cNvPr>
        <xdr:cNvGrpSpPr>
          <a:grpSpLocks/>
        </xdr:cNvGrpSpPr>
      </xdr:nvGrpSpPr>
      <xdr:grpSpPr bwMode="auto">
        <a:xfrm>
          <a:off x="36690300" y="214313"/>
          <a:ext cx="4748213" cy="5212556"/>
          <a:chOff x="657225" y="11020425"/>
          <a:chExt cx="5400675" cy="6877050"/>
        </a:xfrm>
      </xdr:grpSpPr>
      <xdr:grpSp>
        <xdr:nvGrpSpPr>
          <xdr:cNvPr id="7" name="グループ化 3">
            <a:extLst>
              <a:ext uri="{FF2B5EF4-FFF2-40B4-BE49-F238E27FC236}">
                <a16:creationId xmlns:a16="http://schemas.microsoft.com/office/drawing/2014/main" id="{5D159820-59F7-477B-BD96-110C2A92AC77}"/>
              </a:ext>
            </a:extLst>
          </xdr:cNvPr>
          <xdr:cNvGrpSpPr>
            <a:grpSpLocks/>
          </xdr:cNvGrpSpPr>
        </xdr:nvGrpSpPr>
        <xdr:grpSpPr bwMode="auto">
          <a:xfrm>
            <a:off x="657225" y="11020425"/>
            <a:ext cx="5370735" cy="6877050"/>
            <a:chOff x="1138238" y="11398643"/>
            <a:chExt cx="4489832" cy="5610626"/>
          </a:xfrm>
        </xdr:grpSpPr>
        <xdr:pic>
          <xdr:nvPicPr>
            <xdr:cNvPr id="9" name="図 2">
              <a:extLst>
                <a:ext uri="{FF2B5EF4-FFF2-40B4-BE49-F238E27FC236}">
                  <a16:creationId xmlns:a16="http://schemas.microsoft.com/office/drawing/2014/main" id="{F26127BD-9639-4BEA-AEFB-684F194AD3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8238" y="11398643"/>
              <a:ext cx="4489832" cy="5520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aphicFrame macro="">
          <xdr:nvGraphicFramePr>
            <xdr:cNvPr id="10" name="グラフ 1">
              <a:extLst>
                <a:ext uri="{FF2B5EF4-FFF2-40B4-BE49-F238E27FC236}">
                  <a16:creationId xmlns:a16="http://schemas.microsoft.com/office/drawing/2014/main" id="{E118D296-8B76-4C81-A4F2-F8BD19726DFE}"/>
                </a:ext>
              </a:extLst>
            </xdr:cNvPr>
            <xdr:cNvGraphicFramePr>
              <a:graphicFrameLocks noChangeAspect="1"/>
            </xdr:cNvGraphicFramePr>
          </xdr:nvGraphicFramePr>
          <xdr:xfrm>
            <a:off x="1226344" y="11882437"/>
            <a:ext cx="4307681" cy="5126832"/>
          </xdr:xfrm>
          <a:graphic>
            <a:graphicData uri="http://schemas.openxmlformats.org/drawingml/2006/chart">
              <c:chart xmlns:c="http://schemas.openxmlformats.org/drawingml/2006/chart" xmlns:r="http://schemas.openxmlformats.org/officeDocument/2006/relationships" r:id="rId5"/>
            </a:graphicData>
          </a:graphic>
        </xdr:graphicFrame>
      </xdr:grpSp>
      <xdr:graphicFrame macro="">
        <xdr:nvGraphicFramePr>
          <xdr:cNvPr id="8" name="グラフ 2">
            <a:extLst>
              <a:ext uri="{FF2B5EF4-FFF2-40B4-BE49-F238E27FC236}">
                <a16:creationId xmlns:a16="http://schemas.microsoft.com/office/drawing/2014/main" id="{8DAF54F5-6484-4566-9D6C-DAD4553CF859}"/>
              </a:ext>
            </a:extLst>
          </xdr:cNvPr>
          <xdr:cNvGraphicFramePr>
            <a:graphicFrameLocks/>
          </xdr:cNvGraphicFramePr>
        </xdr:nvGraphicFramePr>
        <xdr:xfrm>
          <a:off x="685800" y="11811000"/>
          <a:ext cx="5372100" cy="6067425"/>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49</xdr:col>
      <xdr:colOff>152400</xdr:colOff>
      <xdr:row>57</xdr:row>
      <xdr:rowOff>95250</xdr:rowOff>
    </xdr:from>
    <xdr:to>
      <xdr:col>56</xdr:col>
      <xdr:colOff>533400</xdr:colOff>
      <xdr:row>82</xdr:row>
      <xdr:rowOff>0</xdr:rowOff>
    </xdr:to>
    <xdr:grpSp>
      <xdr:nvGrpSpPr>
        <xdr:cNvPr id="11" name="グループ化 2">
          <a:extLst>
            <a:ext uri="{FF2B5EF4-FFF2-40B4-BE49-F238E27FC236}">
              <a16:creationId xmlns:a16="http://schemas.microsoft.com/office/drawing/2014/main" id="{13AD1F31-5C8C-4CC2-BD18-6244D9E86FF1}"/>
            </a:ext>
          </a:extLst>
        </xdr:cNvPr>
        <xdr:cNvGrpSpPr>
          <a:grpSpLocks/>
        </xdr:cNvGrpSpPr>
      </xdr:nvGrpSpPr>
      <xdr:grpSpPr bwMode="auto">
        <a:xfrm>
          <a:off x="29918025" y="11894344"/>
          <a:ext cx="4036219" cy="5262562"/>
          <a:chOff x="0" y="19069050"/>
          <a:chExt cx="5105400" cy="6762750"/>
        </a:xfrm>
      </xdr:grpSpPr>
      <xdr:pic>
        <xdr:nvPicPr>
          <xdr:cNvPr id="12" name="図 12">
            <a:extLst>
              <a:ext uri="{FF2B5EF4-FFF2-40B4-BE49-F238E27FC236}">
                <a16:creationId xmlns:a16="http://schemas.microsoft.com/office/drawing/2014/main" id="{267F5DF1-9935-4BAF-BF38-C1AED11989C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9069050"/>
            <a:ext cx="5105400" cy="676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aphicFrame macro="">
        <xdr:nvGraphicFramePr>
          <xdr:cNvPr id="13" name="グラフ 16">
            <a:extLst>
              <a:ext uri="{FF2B5EF4-FFF2-40B4-BE49-F238E27FC236}">
                <a16:creationId xmlns:a16="http://schemas.microsoft.com/office/drawing/2014/main" id="{D938C1EE-9BBD-4DEB-AF87-5A82E7E13699}"/>
              </a:ext>
            </a:extLst>
          </xdr:cNvPr>
          <xdr:cNvGraphicFramePr>
            <a:graphicFrameLocks/>
          </xdr:cNvGraphicFramePr>
        </xdr:nvGraphicFramePr>
        <xdr:xfrm>
          <a:off x="238125" y="20135849"/>
          <a:ext cx="4486275" cy="5476876"/>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twoCellAnchor>
    <xdr:from>
      <xdr:col>55</xdr:col>
      <xdr:colOff>66675</xdr:colOff>
      <xdr:row>57</xdr:row>
      <xdr:rowOff>76200</xdr:rowOff>
    </xdr:from>
    <xdr:to>
      <xdr:col>63</xdr:col>
      <xdr:colOff>76200</xdr:colOff>
      <xdr:row>82</xdr:row>
      <xdr:rowOff>28575</xdr:rowOff>
    </xdr:to>
    <xdr:grpSp>
      <xdr:nvGrpSpPr>
        <xdr:cNvPr id="14" name="グループ化 3">
          <a:extLst>
            <a:ext uri="{FF2B5EF4-FFF2-40B4-BE49-F238E27FC236}">
              <a16:creationId xmlns:a16="http://schemas.microsoft.com/office/drawing/2014/main" id="{D0229716-54D3-4D3E-B7D6-41C8F2424F80}"/>
            </a:ext>
          </a:extLst>
        </xdr:cNvPr>
        <xdr:cNvGrpSpPr>
          <a:grpSpLocks/>
        </xdr:cNvGrpSpPr>
      </xdr:nvGrpSpPr>
      <xdr:grpSpPr bwMode="auto">
        <a:xfrm>
          <a:off x="33368456" y="11875294"/>
          <a:ext cx="4236244" cy="5310187"/>
          <a:chOff x="5657850" y="19069050"/>
          <a:chExt cx="5105400" cy="6762750"/>
        </a:xfrm>
      </xdr:grpSpPr>
      <xdr:pic>
        <xdr:nvPicPr>
          <xdr:cNvPr id="15" name="図 13">
            <a:extLst>
              <a:ext uri="{FF2B5EF4-FFF2-40B4-BE49-F238E27FC236}">
                <a16:creationId xmlns:a16="http://schemas.microsoft.com/office/drawing/2014/main" id="{E0C4C5FB-555F-49E2-85C9-46BAAD7CE26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657850" y="19069050"/>
            <a:ext cx="5105400" cy="676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aphicFrame macro="">
        <xdr:nvGraphicFramePr>
          <xdr:cNvPr id="16" name="グラフ 17">
            <a:extLst>
              <a:ext uri="{FF2B5EF4-FFF2-40B4-BE49-F238E27FC236}">
                <a16:creationId xmlns:a16="http://schemas.microsoft.com/office/drawing/2014/main" id="{32EB83F7-3814-430C-ACB4-F1432BD4B60C}"/>
              </a:ext>
            </a:extLst>
          </xdr:cNvPr>
          <xdr:cNvGraphicFramePr>
            <a:graphicFrameLocks/>
          </xdr:cNvGraphicFramePr>
        </xdr:nvGraphicFramePr>
        <xdr:xfrm>
          <a:off x="5895975" y="20135850"/>
          <a:ext cx="4486275" cy="5476876"/>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62</xdr:col>
      <xdr:colOff>123825</xdr:colOff>
      <xdr:row>57</xdr:row>
      <xdr:rowOff>9525</xdr:rowOff>
    </xdr:from>
    <xdr:to>
      <xdr:col>68</xdr:col>
      <xdr:colOff>333375</xdr:colOff>
      <xdr:row>82</xdr:row>
      <xdr:rowOff>66675</xdr:rowOff>
    </xdr:to>
    <xdr:grpSp>
      <xdr:nvGrpSpPr>
        <xdr:cNvPr id="17" name="グループ化 4">
          <a:extLst>
            <a:ext uri="{FF2B5EF4-FFF2-40B4-BE49-F238E27FC236}">
              <a16:creationId xmlns:a16="http://schemas.microsoft.com/office/drawing/2014/main" id="{77D40686-84D5-4ADF-8517-E0D642C51964}"/>
            </a:ext>
          </a:extLst>
        </xdr:cNvPr>
        <xdr:cNvGrpSpPr>
          <a:grpSpLocks/>
        </xdr:cNvGrpSpPr>
      </xdr:nvGrpSpPr>
      <xdr:grpSpPr bwMode="auto">
        <a:xfrm>
          <a:off x="36961763" y="11808619"/>
          <a:ext cx="4352925" cy="5414962"/>
          <a:chOff x="10868025" y="19069050"/>
          <a:chExt cx="5105400" cy="6819900"/>
        </a:xfrm>
      </xdr:grpSpPr>
      <xdr:pic>
        <xdr:nvPicPr>
          <xdr:cNvPr id="18" name="図 14">
            <a:extLst>
              <a:ext uri="{FF2B5EF4-FFF2-40B4-BE49-F238E27FC236}">
                <a16:creationId xmlns:a16="http://schemas.microsoft.com/office/drawing/2014/main" id="{C99EF3CA-70AA-4168-92A4-C359E342302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868025" y="19069050"/>
            <a:ext cx="5105400" cy="681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aphicFrame macro="">
        <xdr:nvGraphicFramePr>
          <xdr:cNvPr id="19" name="グラフ 18">
            <a:extLst>
              <a:ext uri="{FF2B5EF4-FFF2-40B4-BE49-F238E27FC236}">
                <a16:creationId xmlns:a16="http://schemas.microsoft.com/office/drawing/2014/main" id="{40BA0CD0-D8C0-4F96-8FBB-DC5EFA9F4B57}"/>
              </a:ext>
            </a:extLst>
          </xdr:cNvPr>
          <xdr:cNvGraphicFramePr>
            <a:graphicFrameLocks/>
          </xdr:cNvGraphicFramePr>
        </xdr:nvGraphicFramePr>
        <xdr:xfrm>
          <a:off x="11106150" y="20193000"/>
          <a:ext cx="4486275" cy="5476876"/>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61</xdr:col>
      <xdr:colOff>600075</xdr:colOff>
      <xdr:row>22</xdr:row>
      <xdr:rowOff>180975</xdr:rowOff>
    </xdr:from>
    <xdr:to>
      <xdr:col>68</xdr:col>
      <xdr:colOff>238125</xdr:colOff>
      <xdr:row>48</xdr:row>
      <xdr:rowOff>85725</xdr:rowOff>
    </xdr:to>
    <xdr:grpSp>
      <xdr:nvGrpSpPr>
        <xdr:cNvPr id="20" name="グループ化 5">
          <a:extLst>
            <a:ext uri="{FF2B5EF4-FFF2-40B4-BE49-F238E27FC236}">
              <a16:creationId xmlns:a16="http://schemas.microsoft.com/office/drawing/2014/main" id="{967108BD-EA5F-4A79-B8E0-B92942C6FB0E}"/>
            </a:ext>
          </a:extLst>
        </xdr:cNvPr>
        <xdr:cNvGrpSpPr>
          <a:grpSpLocks/>
        </xdr:cNvGrpSpPr>
      </xdr:nvGrpSpPr>
      <xdr:grpSpPr bwMode="auto">
        <a:xfrm>
          <a:off x="36747450" y="4812506"/>
          <a:ext cx="4471988" cy="5143500"/>
          <a:chOff x="5967010" y="11084718"/>
          <a:chExt cx="4286250" cy="5519738"/>
        </a:xfrm>
      </xdr:grpSpPr>
      <xdr:pic>
        <xdr:nvPicPr>
          <xdr:cNvPr id="21" name="図 13">
            <a:extLst>
              <a:ext uri="{FF2B5EF4-FFF2-40B4-BE49-F238E27FC236}">
                <a16:creationId xmlns:a16="http://schemas.microsoft.com/office/drawing/2014/main" id="{1E93C151-4EAA-4F7A-A580-D548946C72B2}"/>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967010" y="11084718"/>
            <a:ext cx="4286250" cy="5519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aphicFrame macro="">
        <xdr:nvGraphicFramePr>
          <xdr:cNvPr id="22" name="グラフ 5">
            <a:extLst>
              <a:ext uri="{FF2B5EF4-FFF2-40B4-BE49-F238E27FC236}">
                <a16:creationId xmlns:a16="http://schemas.microsoft.com/office/drawing/2014/main" id="{815903B3-4CC8-4F18-86FA-06B4AF8DD6F7}"/>
              </a:ext>
            </a:extLst>
          </xdr:cNvPr>
          <xdr:cNvGraphicFramePr>
            <a:graphicFrameLocks noChangeAspect="1"/>
          </xdr:cNvGraphicFramePr>
        </xdr:nvGraphicFramePr>
        <xdr:xfrm>
          <a:off x="6108775" y="11836547"/>
          <a:ext cx="3925999" cy="4687077"/>
        </xdr:xfrm>
        <a:graphic>
          <a:graphicData uri="http://schemas.openxmlformats.org/drawingml/2006/chart">
            <c:chart xmlns:c="http://schemas.openxmlformats.org/drawingml/2006/chart" xmlns:r="http://schemas.openxmlformats.org/officeDocument/2006/relationships" r:id="rId14"/>
          </a:graphicData>
        </a:graphic>
      </xdr:graphicFrame>
    </xdr:grpSp>
    <xdr:clientData/>
  </xdr:twoCellAnchor>
  <xdr:twoCellAnchor>
    <xdr:from>
      <xdr:col>13</xdr:col>
      <xdr:colOff>0</xdr:colOff>
      <xdr:row>51</xdr:row>
      <xdr:rowOff>123825</xdr:rowOff>
    </xdr:from>
    <xdr:to>
      <xdr:col>23</xdr:col>
      <xdr:colOff>533400</xdr:colOff>
      <xdr:row>83</xdr:row>
      <xdr:rowOff>76200</xdr:rowOff>
    </xdr:to>
    <xdr:grpSp>
      <xdr:nvGrpSpPr>
        <xdr:cNvPr id="23" name="グループ化 44">
          <a:extLst>
            <a:ext uri="{FF2B5EF4-FFF2-40B4-BE49-F238E27FC236}">
              <a16:creationId xmlns:a16="http://schemas.microsoft.com/office/drawing/2014/main" id="{0FE091C8-3CF5-494B-B557-F34B195BC0E8}"/>
            </a:ext>
          </a:extLst>
        </xdr:cNvPr>
        <xdr:cNvGrpSpPr>
          <a:grpSpLocks/>
        </xdr:cNvGrpSpPr>
      </xdr:nvGrpSpPr>
      <xdr:grpSpPr bwMode="auto">
        <a:xfrm>
          <a:off x="6000750" y="10637044"/>
          <a:ext cx="5700713" cy="6810375"/>
          <a:chOff x="6043496" y="11046677"/>
          <a:chExt cx="5114461" cy="6870313"/>
        </a:xfrm>
      </xdr:grpSpPr>
      <xdr:pic>
        <xdr:nvPicPr>
          <xdr:cNvPr id="24" name="図 12">
            <a:extLst>
              <a:ext uri="{FF2B5EF4-FFF2-40B4-BE49-F238E27FC236}">
                <a16:creationId xmlns:a16="http://schemas.microsoft.com/office/drawing/2014/main" id="{9C72FDBD-61C4-4248-9B52-BE75D00832D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043496" y="11046677"/>
            <a:ext cx="5114461" cy="6870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aphicFrame macro="">
        <xdr:nvGraphicFramePr>
          <xdr:cNvPr id="25" name="グラフ 17">
            <a:extLst>
              <a:ext uri="{FF2B5EF4-FFF2-40B4-BE49-F238E27FC236}">
                <a16:creationId xmlns:a16="http://schemas.microsoft.com/office/drawing/2014/main" id="{9B328DAC-6F35-4938-9D59-9B76DEF3086A}"/>
              </a:ext>
            </a:extLst>
          </xdr:cNvPr>
          <xdr:cNvGraphicFramePr>
            <a:graphicFrameLocks/>
          </xdr:cNvGraphicFramePr>
        </xdr:nvGraphicFramePr>
        <xdr:xfrm>
          <a:off x="6253046" y="12119982"/>
          <a:ext cx="4666786" cy="5508005"/>
        </xdr:xfrm>
        <a:graphic>
          <a:graphicData uri="http://schemas.openxmlformats.org/drawingml/2006/chart">
            <c:chart xmlns:c="http://schemas.openxmlformats.org/drawingml/2006/chart" xmlns:r="http://schemas.openxmlformats.org/officeDocument/2006/relationships" r:id="rId16"/>
          </a:graphicData>
        </a:graphic>
      </xdr:graphicFrame>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C00A0-57BF-4BE7-AEBA-C7BCE63BDBFA}">
  <sheetPr>
    <pageSetUpPr fitToPage="1"/>
  </sheetPr>
  <dimension ref="B1:CD141"/>
  <sheetViews>
    <sheetView showGridLines="0" tabSelected="1" zoomScale="80" zoomScaleNormal="80" workbookViewId="0">
      <selection activeCell="Z7" sqref="Z7"/>
    </sheetView>
  </sheetViews>
  <sheetFormatPr defaultRowHeight="17.25" customHeight="1"/>
  <cols>
    <col min="1" max="1" width="6.75" customWidth="1"/>
    <col min="2" max="2" width="3.75" customWidth="1"/>
    <col min="3" max="3" width="10.5" customWidth="1"/>
    <col min="4" max="4" width="7.75" style="1" customWidth="1"/>
    <col min="5" max="5" width="4" style="1" customWidth="1"/>
    <col min="6" max="6" width="4.25" style="1" customWidth="1"/>
    <col min="7" max="7" width="3.125" style="1" customWidth="1"/>
    <col min="8" max="8" width="5.5" customWidth="1"/>
    <col min="9" max="9" width="3.25" style="1" customWidth="1"/>
    <col min="10" max="10" width="11.875" customWidth="1"/>
    <col min="11" max="11" width="1.75" customWidth="1"/>
    <col min="12" max="12" width="13.25" style="1" customWidth="1"/>
    <col min="13" max="13" width="3" style="2" customWidth="1"/>
    <col min="14" max="14" width="9.125" customWidth="1"/>
    <col min="15" max="15" width="3.375" customWidth="1"/>
    <col min="16" max="16" width="8.5" style="3" customWidth="1"/>
    <col min="17" max="17" width="6.375" customWidth="1"/>
    <col min="18" max="18" width="7.75" customWidth="1"/>
    <col min="19" max="19" width="4.125" style="1" customWidth="1"/>
    <col min="20" max="20" width="4.125" customWidth="1"/>
    <col min="21" max="21" width="11" customWidth="1"/>
    <col min="22" max="22" width="4.5" customWidth="1"/>
    <col min="23" max="25" width="9" style="1" customWidth="1"/>
    <col min="26" max="26" width="9" style="5" customWidth="1"/>
    <col min="28" max="28" width="9.625" bestFit="1" customWidth="1"/>
    <col min="29" max="29" width="11.625" customWidth="1"/>
    <col min="30" max="30" width="15" style="6" bestFit="1" customWidth="1"/>
    <col min="31" max="31" width="9.375" style="6" customWidth="1"/>
    <col min="44" max="48" width="9" style="1" customWidth="1"/>
    <col min="49" max="49" width="8.125" customWidth="1"/>
    <col min="50" max="50" width="2.875" customWidth="1"/>
    <col min="51" max="51" width="9" style="7" customWidth="1"/>
    <col min="52" max="52" width="9.375" style="8" bestFit="1" customWidth="1"/>
    <col min="53" max="53" width="9" style="7" customWidth="1"/>
    <col min="54" max="54" width="8.25" style="9" customWidth="1"/>
    <col min="55" max="55" width="7.75" style="7" customWidth="1"/>
    <col min="56" max="56" width="1.625" style="7" customWidth="1"/>
    <col min="57" max="57" width="7.875" style="7" customWidth="1"/>
    <col min="58" max="58" width="2" style="7" customWidth="1"/>
    <col min="59" max="59" width="7.75" style="7" customWidth="1"/>
    <col min="60" max="63" width="9" style="7" customWidth="1"/>
    <col min="77" max="77" width="9" style="11" customWidth="1"/>
    <col min="78" max="78" width="9" style="12" customWidth="1"/>
    <col min="79" max="80" width="9" style="11" customWidth="1"/>
    <col min="81" max="81" width="9" style="13" customWidth="1"/>
    <col min="257" max="257" width="6.75" customWidth="1"/>
    <col min="258" max="258" width="3.75" customWidth="1"/>
    <col min="259" max="259" width="10.5" customWidth="1"/>
    <col min="260" max="260" width="7.75" customWidth="1"/>
    <col min="261" max="261" width="4" customWidth="1"/>
    <col min="262" max="262" width="4.25" customWidth="1"/>
    <col min="263" max="263" width="3.125" customWidth="1"/>
    <col min="264" max="264" width="5.5" customWidth="1"/>
    <col min="265" max="265" width="3.25" customWidth="1"/>
    <col min="266" max="266" width="11.875" customWidth="1"/>
    <col min="267" max="267" width="1.75" customWidth="1"/>
    <col min="268" max="268" width="13.25" customWidth="1"/>
    <col min="269" max="269" width="3" customWidth="1"/>
    <col min="270" max="270" width="9.125" customWidth="1"/>
    <col min="271" max="271" width="3.375" customWidth="1"/>
    <col min="272" max="272" width="8.5" customWidth="1"/>
    <col min="273" max="273" width="6.375" customWidth="1"/>
    <col min="274" max="274" width="7.75" customWidth="1"/>
    <col min="275" max="276" width="4.125" customWidth="1"/>
    <col min="277" max="277" width="11" customWidth="1"/>
    <col min="278" max="278" width="4.5" customWidth="1"/>
    <col min="284" max="284" width="9.625" bestFit="1" customWidth="1"/>
    <col min="285" max="285" width="11.625" customWidth="1"/>
    <col min="286" max="286" width="15" bestFit="1" customWidth="1"/>
    <col min="287" max="287" width="9.375" customWidth="1"/>
    <col min="305" max="305" width="8.125" customWidth="1"/>
    <col min="306" max="306" width="2.875" customWidth="1"/>
    <col min="308" max="308" width="9.375" bestFit="1" customWidth="1"/>
    <col min="310" max="310" width="8.25" customWidth="1"/>
    <col min="311" max="311" width="7.75" customWidth="1"/>
    <col min="312" max="312" width="1.625" customWidth="1"/>
    <col min="313" max="313" width="7.875" customWidth="1"/>
    <col min="314" max="314" width="2" customWidth="1"/>
    <col min="315" max="315" width="7.75" customWidth="1"/>
    <col min="513" max="513" width="6.75" customWidth="1"/>
    <col min="514" max="514" width="3.75" customWidth="1"/>
    <col min="515" max="515" width="10.5" customWidth="1"/>
    <col min="516" max="516" width="7.75" customWidth="1"/>
    <col min="517" max="517" width="4" customWidth="1"/>
    <col min="518" max="518" width="4.25" customWidth="1"/>
    <col min="519" max="519" width="3.125" customWidth="1"/>
    <col min="520" max="520" width="5.5" customWidth="1"/>
    <col min="521" max="521" width="3.25" customWidth="1"/>
    <col min="522" max="522" width="11.875" customWidth="1"/>
    <col min="523" max="523" width="1.75" customWidth="1"/>
    <col min="524" max="524" width="13.25" customWidth="1"/>
    <col min="525" max="525" width="3" customWidth="1"/>
    <col min="526" max="526" width="9.125" customWidth="1"/>
    <col min="527" max="527" width="3.375" customWidth="1"/>
    <col min="528" max="528" width="8.5" customWidth="1"/>
    <col min="529" max="529" width="6.375" customWidth="1"/>
    <col min="530" max="530" width="7.75" customWidth="1"/>
    <col min="531" max="532" width="4.125" customWidth="1"/>
    <col min="533" max="533" width="11" customWidth="1"/>
    <col min="534" max="534" width="4.5" customWidth="1"/>
    <col min="540" max="540" width="9.625" bestFit="1" customWidth="1"/>
    <col min="541" max="541" width="11.625" customWidth="1"/>
    <col min="542" max="542" width="15" bestFit="1" customWidth="1"/>
    <col min="543" max="543" width="9.375" customWidth="1"/>
    <col min="561" max="561" width="8.125" customWidth="1"/>
    <col min="562" max="562" width="2.875" customWidth="1"/>
    <col min="564" max="564" width="9.375" bestFit="1" customWidth="1"/>
    <col min="566" max="566" width="8.25" customWidth="1"/>
    <col min="567" max="567" width="7.75" customWidth="1"/>
    <col min="568" max="568" width="1.625" customWidth="1"/>
    <col min="569" max="569" width="7.875" customWidth="1"/>
    <col min="570" max="570" width="2" customWidth="1"/>
    <col min="571" max="571" width="7.75" customWidth="1"/>
    <col min="769" max="769" width="6.75" customWidth="1"/>
    <col min="770" max="770" width="3.75" customWidth="1"/>
    <col min="771" max="771" width="10.5" customWidth="1"/>
    <col min="772" max="772" width="7.75" customWidth="1"/>
    <col min="773" max="773" width="4" customWidth="1"/>
    <col min="774" max="774" width="4.25" customWidth="1"/>
    <col min="775" max="775" width="3.125" customWidth="1"/>
    <col min="776" max="776" width="5.5" customWidth="1"/>
    <col min="777" max="777" width="3.25" customWidth="1"/>
    <col min="778" max="778" width="11.875" customWidth="1"/>
    <col min="779" max="779" width="1.75" customWidth="1"/>
    <col min="780" max="780" width="13.25" customWidth="1"/>
    <col min="781" max="781" width="3" customWidth="1"/>
    <col min="782" max="782" width="9.125" customWidth="1"/>
    <col min="783" max="783" width="3.375" customWidth="1"/>
    <col min="784" max="784" width="8.5" customWidth="1"/>
    <col min="785" max="785" width="6.375" customWidth="1"/>
    <col min="786" max="786" width="7.75" customWidth="1"/>
    <col min="787" max="788" width="4.125" customWidth="1"/>
    <col min="789" max="789" width="11" customWidth="1"/>
    <col min="790" max="790" width="4.5" customWidth="1"/>
    <col min="796" max="796" width="9.625" bestFit="1" customWidth="1"/>
    <col min="797" max="797" width="11.625" customWidth="1"/>
    <col min="798" max="798" width="15" bestFit="1" customWidth="1"/>
    <col min="799" max="799" width="9.375" customWidth="1"/>
    <col min="817" max="817" width="8.125" customWidth="1"/>
    <col min="818" max="818" width="2.875" customWidth="1"/>
    <col min="820" max="820" width="9.375" bestFit="1" customWidth="1"/>
    <col min="822" max="822" width="8.25" customWidth="1"/>
    <col min="823" max="823" width="7.75" customWidth="1"/>
    <col min="824" max="824" width="1.625" customWidth="1"/>
    <col min="825" max="825" width="7.875" customWidth="1"/>
    <col min="826" max="826" width="2" customWidth="1"/>
    <col min="827" max="827" width="7.75" customWidth="1"/>
    <col min="1025" max="1025" width="6.75" customWidth="1"/>
    <col min="1026" max="1026" width="3.75" customWidth="1"/>
    <col min="1027" max="1027" width="10.5" customWidth="1"/>
    <col min="1028" max="1028" width="7.75" customWidth="1"/>
    <col min="1029" max="1029" width="4" customWidth="1"/>
    <col min="1030" max="1030" width="4.25" customWidth="1"/>
    <col min="1031" max="1031" width="3.125" customWidth="1"/>
    <col min="1032" max="1032" width="5.5" customWidth="1"/>
    <col min="1033" max="1033" width="3.25" customWidth="1"/>
    <col min="1034" max="1034" width="11.875" customWidth="1"/>
    <col min="1035" max="1035" width="1.75" customWidth="1"/>
    <col min="1036" max="1036" width="13.25" customWidth="1"/>
    <col min="1037" max="1037" width="3" customWidth="1"/>
    <col min="1038" max="1038" width="9.125" customWidth="1"/>
    <col min="1039" max="1039" width="3.375" customWidth="1"/>
    <col min="1040" max="1040" width="8.5" customWidth="1"/>
    <col min="1041" max="1041" width="6.375" customWidth="1"/>
    <col min="1042" max="1042" width="7.75" customWidth="1"/>
    <col min="1043" max="1044" width="4.125" customWidth="1"/>
    <col min="1045" max="1045" width="11" customWidth="1"/>
    <col min="1046" max="1046" width="4.5" customWidth="1"/>
    <col min="1052" max="1052" width="9.625" bestFit="1" customWidth="1"/>
    <col min="1053" max="1053" width="11.625" customWidth="1"/>
    <col min="1054" max="1054" width="15" bestFit="1" customWidth="1"/>
    <col min="1055" max="1055" width="9.375" customWidth="1"/>
    <col min="1073" max="1073" width="8.125" customWidth="1"/>
    <col min="1074" max="1074" width="2.875" customWidth="1"/>
    <col min="1076" max="1076" width="9.375" bestFit="1" customWidth="1"/>
    <col min="1078" max="1078" width="8.25" customWidth="1"/>
    <col min="1079" max="1079" width="7.75" customWidth="1"/>
    <col min="1080" max="1080" width="1.625" customWidth="1"/>
    <col min="1081" max="1081" width="7.875" customWidth="1"/>
    <col min="1082" max="1082" width="2" customWidth="1"/>
    <col min="1083" max="1083" width="7.75" customWidth="1"/>
    <col min="1281" max="1281" width="6.75" customWidth="1"/>
    <col min="1282" max="1282" width="3.75" customWidth="1"/>
    <col min="1283" max="1283" width="10.5" customWidth="1"/>
    <col min="1284" max="1284" width="7.75" customWidth="1"/>
    <col min="1285" max="1285" width="4" customWidth="1"/>
    <col min="1286" max="1286" width="4.25" customWidth="1"/>
    <col min="1287" max="1287" width="3.125" customWidth="1"/>
    <col min="1288" max="1288" width="5.5" customWidth="1"/>
    <col min="1289" max="1289" width="3.25" customWidth="1"/>
    <col min="1290" max="1290" width="11.875" customWidth="1"/>
    <col min="1291" max="1291" width="1.75" customWidth="1"/>
    <col min="1292" max="1292" width="13.25" customWidth="1"/>
    <col min="1293" max="1293" width="3" customWidth="1"/>
    <col min="1294" max="1294" width="9.125" customWidth="1"/>
    <col min="1295" max="1295" width="3.375" customWidth="1"/>
    <col min="1296" max="1296" width="8.5" customWidth="1"/>
    <col min="1297" max="1297" width="6.375" customWidth="1"/>
    <col min="1298" max="1298" width="7.75" customWidth="1"/>
    <col min="1299" max="1300" width="4.125" customWidth="1"/>
    <col min="1301" max="1301" width="11" customWidth="1"/>
    <col min="1302" max="1302" width="4.5" customWidth="1"/>
    <col min="1308" max="1308" width="9.625" bestFit="1" customWidth="1"/>
    <col min="1309" max="1309" width="11.625" customWidth="1"/>
    <col min="1310" max="1310" width="15" bestFit="1" customWidth="1"/>
    <col min="1311" max="1311" width="9.375" customWidth="1"/>
    <col min="1329" max="1329" width="8.125" customWidth="1"/>
    <col min="1330" max="1330" width="2.875" customWidth="1"/>
    <col min="1332" max="1332" width="9.375" bestFit="1" customWidth="1"/>
    <col min="1334" max="1334" width="8.25" customWidth="1"/>
    <col min="1335" max="1335" width="7.75" customWidth="1"/>
    <col min="1336" max="1336" width="1.625" customWidth="1"/>
    <col min="1337" max="1337" width="7.875" customWidth="1"/>
    <col min="1338" max="1338" width="2" customWidth="1"/>
    <col min="1339" max="1339" width="7.75" customWidth="1"/>
    <col min="1537" max="1537" width="6.75" customWidth="1"/>
    <col min="1538" max="1538" width="3.75" customWidth="1"/>
    <col min="1539" max="1539" width="10.5" customWidth="1"/>
    <col min="1540" max="1540" width="7.75" customWidth="1"/>
    <col min="1541" max="1541" width="4" customWidth="1"/>
    <col min="1542" max="1542" width="4.25" customWidth="1"/>
    <col min="1543" max="1543" width="3.125" customWidth="1"/>
    <col min="1544" max="1544" width="5.5" customWidth="1"/>
    <col min="1545" max="1545" width="3.25" customWidth="1"/>
    <col min="1546" max="1546" width="11.875" customWidth="1"/>
    <col min="1547" max="1547" width="1.75" customWidth="1"/>
    <col min="1548" max="1548" width="13.25" customWidth="1"/>
    <col min="1549" max="1549" width="3" customWidth="1"/>
    <col min="1550" max="1550" width="9.125" customWidth="1"/>
    <col min="1551" max="1551" width="3.375" customWidth="1"/>
    <col min="1552" max="1552" width="8.5" customWidth="1"/>
    <col min="1553" max="1553" width="6.375" customWidth="1"/>
    <col min="1554" max="1554" width="7.75" customWidth="1"/>
    <col min="1555" max="1556" width="4.125" customWidth="1"/>
    <col min="1557" max="1557" width="11" customWidth="1"/>
    <col min="1558" max="1558" width="4.5" customWidth="1"/>
    <col min="1564" max="1564" width="9.625" bestFit="1" customWidth="1"/>
    <col min="1565" max="1565" width="11.625" customWidth="1"/>
    <col min="1566" max="1566" width="15" bestFit="1" customWidth="1"/>
    <col min="1567" max="1567" width="9.375" customWidth="1"/>
    <col min="1585" max="1585" width="8.125" customWidth="1"/>
    <col min="1586" max="1586" width="2.875" customWidth="1"/>
    <col min="1588" max="1588" width="9.375" bestFit="1" customWidth="1"/>
    <col min="1590" max="1590" width="8.25" customWidth="1"/>
    <col min="1591" max="1591" width="7.75" customWidth="1"/>
    <col min="1592" max="1592" width="1.625" customWidth="1"/>
    <col min="1593" max="1593" width="7.875" customWidth="1"/>
    <col min="1594" max="1594" width="2" customWidth="1"/>
    <col min="1595" max="1595" width="7.75" customWidth="1"/>
    <col min="1793" max="1793" width="6.75" customWidth="1"/>
    <col min="1794" max="1794" width="3.75" customWidth="1"/>
    <col min="1795" max="1795" width="10.5" customWidth="1"/>
    <col min="1796" max="1796" width="7.75" customWidth="1"/>
    <col min="1797" max="1797" width="4" customWidth="1"/>
    <col min="1798" max="1798" width="4.25" customWidth="1"/>
    <col min="1799" max="1799" width="3.125" customWidth="1"/>
    <col min="1800" max="1800" width="5.5" customWidth="1"/>
    <col min="1801" max="1801" width="3.25" customWidth="1"/>
    <col min="1802" max="1802" width="11.875" customWidth="1"/>
    <col min="1803" max="1803" width="1.75" customWidth="1"/>
    <col min="1804" max="1804" width="13.25" customWidth="1"/>
    <col min="1805" max="1805" width="3" customWidth="1"/>
    <col min="1806" max="1806" width="9.125" customWidth="1"/>
    <col min="1807" max="1807" width="3.375" customWidth="1"/>
    <col min="1808" max="1808" width="8.5" customWidth="1"/>
    <col min="1809" max="1809" width="6.375" customWidth="1"/>
    <col min="1810" max="1810" width="7.75" customWidth="1"/>
    <col min="1811" max="1812" width="4.125" customWidth="1"/>
    <col min="1813" max="1813" width="11" customWidth="1"/>
    <col min="1814" max="1814" width="4.5" customWidth="1"/>
    <col min="1820" max="1820" width="9.625" bestFit="1" customWidth="1"/>
    <col min="1821" max="1821" width="11.625" customWidth="1"/>
    <col min="1822" max="1822" width="15" bestFit="1" customWidth="1"/>
    <col min="1823" max="1823" width="9.375" customWidth="1"/>
    <col min="1841" max="1841" width="8.125" customWidth="1"/>
    <col min="1842" max="1842" width="2.875" customWidth="1"/>
    <col min="1844" max="1844" width="9.375" bestFit="1" customWidth="1"/>
    <col min="1846" max="1846" width="8.25" customWidth="1"/>
    <col min="1847" max="1847" width="7.75" customWidth="1"/>
    <col min="1848" max="1848" width="1.625" customWidth="1"/>
    <col min="1849" max="1849" width="7.875" customWidth="1"/>
    <col min="1850" max="1850" width="2" customWidth="1"/>
    <col min="1851" max="1851" width="7.75" customWidth="1"/>
    <col min="2049" max="2049" width="6.75" customWidth="1"/>
    <col min="2050" max="2050" width="3.75" customWidth="1"/>
    <col min="2051" max="2051" width="10.5" customWidth="1"/>
    <col min="2052" max="2052" width="7.75" customWidth="1"/>
    <col min="2053" max="2053" width="4" customWidth="1"/>
    <col min="2054" max="2054" width="4.25" customWidth="1"/>
    <col min="2055" max="2055" width="3.125" customWidth="1"/>
    <col min="2056" max="2056" width="5.5" customWidth="1"/>
    <col min="2057" max="2057" width="3.25" customWidth="1"/>
    <col min="2058" max="2058" width="11.875" customWidth="1"/>
    <col min="2059" max="2059" width="1.75" customWidth="1"/>
    <col min="2060" max="2060" width="13.25" customWidth="1"/>
    <col min="2061" max="2061" width="3" customWidth="1"/>
    <col min="2062" max="2062" width="9.125" customWidth="1"/>
    <col min="2063" max="2063" width="3.375" customWidth="1"/>
    <col min="2064" max="2064" width="8.5" customWidth="1"/>
    <col min="2065" max="2065" width="6.375" customWidth="1"/>
    <col min="2066" max="2066" width="7.75" customWidth="1"/>
    <col min="2067" max="2068" width="4.125" customWidth="1"/>
    <col min="2069" max="2069" width="11" customWidth="1"/>
    <col min="2070" max="2070" width="4.5" customWidth="1"/>
    <col min="2076" max="2076" width="9.625" bestFit="1" customWidth="1"/>
    <col min="2077" max="2077" width="11.625" customWidth="1"/>
    <col min="2078" max="2078" width="15" bestFit="1" customWidth="1"/>
    <col min="2079" max="2079" width="9.375" customWidth="1"/>
    <col min="2097" max="2097" width="8.125" customWidth="1"/>
    <col min="2098" max="2098" width="2.875" customWidth="1"/>
    <col min="2100" max="2100" width="9.375" bestFit="1" customWidth="1"/>
    <col min="2102" max="2102" width="8.25" customWidth="1"/>
    <col min="2103" max="2103" width="7.75" customWidth="1"/>
    <col min="2104" max="2104" width="1.625" customWidth="1"/>
    <col min="2105" max="2105" width="7.875" customWidth="1"/>
    <col min="2106" max="2106" width="2" customWidth="1"/>
    <col min="2107" max="2107" width="7.75" customWidth="1"/>
    <col min="2305" max="2305" width="6.75" customWidth="1"/>
    <col min="2306" max="2306" width="3.75" customWidth="1"/>
    <col min="2307" max="2307" width="10.5" customWidth="1"/>
    <col min="2308" max="2308" width="7.75" customWidth="1"/>
    <col min="2309" max="2309" width="4" customWidth="1"/>
    <col min="2310" max="2310" width="4.25" customWidth="1"/>
    <col min="2311" max="2311" width="3.125" customWidth="1"/>
    <col min="2312" max="2312" width="5.5" customWidth="1"/>
    <col min="2313" max="2313" width="3.25" customWidth="1"/>
    <col min="2314" max="2314" width="11.875" customWidth="1"/>
    <col min="2315" max="2315" width="1.75" customWidth="1"/>
    <col min="2316" max="2316" width="13.25" customWidth="1"/>
    <col min="2317" max="2317" width="3" customWidth="1"/>
    <col min="2318" max="2318" width="9.125" customWidth="1"/>
    <col min="2319" max="2319" width="3.375" customWidth="1"/>
    <col min="2320" max="2320" width="8.5" customWidth="1"/>
    <col min="2321" max="2321" width="6.375" customWidth="1"/>
    <col min="2322" max="2322" width="7.75" customWidth="1"/>
    <col min="2323" max="2324" width="4.125" customWidth="1"/>
    <col min="2325" max="2325" width="11" customWidth="1"/>
    <col min="2326" max="2326" width="4.5" customWidth="1"/>
    <col min="2332" max="2332" width="9.625" bestFit="1" customWidth="1"/>
    <col min="2333" max="2333" width="11.625" customWidth="1"/>
    <col min="2334" max="2334" width="15" bestFit="1" customWidth="1"/>
    <col min="2335" max="2335" width="9.375" customWidth="1"/>
    <col min="2353" max="2353" width="8.125" customWidth="1"/>
    <col min="2354" max="2354" width="2.875" customWidth="1"/>
    <col min="2356" max="2356" width="9.375" bestFit="1" customWidth="1"/>
    <col min="2358" max="2358" width="8.25" customWidth="1"/>
    <col min="2359" max="2359" width="7.75" customWidth="1"/>
    <col min="2360" max="2360" width="1.625" customWidth="1"/>
    <col min="2361" max="2361" width="7.875" customWidth="1"/>
    <col min="2362" max="2362" width="2" customWidth="1"/>
    <col min="2363" max="2363" width="7.75" customWidth="1"/>
    <col min="2561" max="2561" width="6.75" customWidth="1"/>
    <col min="2562" max="2562" width="3.75" customWidth="1"/>
    <col min="2563" max="2563" width="10.5" customWidth="1"/>
    <col min="2564" max="2564" width="7.75" customWidth="1"/>
    <col min="2565" max="2565" width="4" customWidth="1"/>
    <col min="2566" max="2566" width="4.25" customWidth="1"/>
    <col min="2567" max="2567" width="3.125" customWidth="1"/>
    <col min="2568" max="2568" width="5.5" customWidth="1"/>
    <col min="2569" max="2569" width="3.25" customWidth="1"/>
    <col min="2570" max="2570" width="11.875" customWidth="1"/>
    <col min="2571" max="2571" width="1.75" customWidth="1"/>
    <col min="2572" max="2572" width="13.25" customWidth="1"/>
    <col min="2573" max="2573" width="3" customWidth="1"/>
    <col min="2574" max="2574" width="9.125" customWidth="1"/>
    <col min="2575" max="2575" width="3.375" customWidth="1"/>
    <col min="2576" max="2576" width="8.5" customWidth="1"/>
    <col min="2577" max="2577" width="6.375" customWidth="1"/>
    <col min="2578" max="2578" width="7.75" customWidth="1"/>
    <col min="2579" max="2580" width="4.125" customWidth="1"/>
    <col min="2581" max="2581" width="11" customWidth="1"/>
    <col min="2582" max="2582" width="4.5" customWidth="1"/>
    <col min="2588" max="2588" width="9.625" bestFit="1" customWidth="1"/>
    <col min="2589" max="2589" width="11.625" customWidth="1"/>
    <col min="2590" max="2590" width="15" bestFit="1" customWidth="1"/>
    <col min="2591" max="2591" width="9.375" customWidth="1"/>
    <col min="2609" max="2609" width="8.125" customWidth="1"/>
    <col min="2610" max="2610" width="2.875" customWidth="1"/>
    <col min="2612" max="2612" width="9.375" bestFit="1" customWidth="1"/>
    <col min="2614" max="2614" width="8.25" customWidth="1"/>
    <col min="2615" max="2615" width="7.75" customWidth="1"/>
    <col min="2616" max="2616" width="1.625" customWidth="1"/>
    <col min="2617" max="2617" width="7.875" customWidth="1"/>
    <col min="2618" max="2618" width="2" customWidth="1"/>
    <col min="2619" max="2619" width="7.75" customWidth="1"/>
    <col min="2817" max="2817" width="6.75" customWidth="1"/>
    <col min="2818" max="2818" width="3.75" customWidth="1"/>
    <col min="2819" max="2819" width="10.5" customWidth="1"/>
    <col min="2820" max="2820" width="7.75" customWidth="1"/>
    <col min="2821" max="2821" width="4" customWidth="1"/>
    <col min="2822" max="2822" width="4.25" customWidth="1"/>
    <col min="2823" max="2823" width="3.125" customWidth="1"/>
    <col min="2824" max="2824" width="5.5" customWidth="1"/>
    <col min="2825" max="2825" width="3.25" customWidth="1"/>
    <col min="2826" max="2826" width="11.875" customWidth="1"/>
    <col min="2827" max="2827" width="1.75" customWidth="1"/>
    <col min="2828" max="2828" width="13.25" customWidth="1"/>
    <col min="2829" max="2829" width="3" customWidth="1"/>
    <col min="2830" max="2830" width="9.125" customWidth="1"/>
    <col min="2831" max="2831" width="3.375" customWidth="1"/>
    <col min="2832" max="2832" width="8.5" customWidth="1"/>
    <col min="2833" max="2833" width="6.375" customWidth="1"/>
    <col min="2834" max="2834" width="7.75" customWidth="1"/>
    <col min="2835" max="2836" width="4.125" customWidth="1"/>
    <col min="2837" max="2837" width="11" customWidth="1"/>
    <col min="2838" max="2838" width="4.5" customWidth="1"/>
    <col min="2844" max="2844" width="9.625" bestFit="1" customWidth="1"/>
    <col min="2845" max="2845" width="11.625" customWidth="1"/>
    <col min="2846" max="2846" width="15" bestFit="1" customWidth="1"/>
    <col min="2847" max="2847" width="9.375" customWidth="1"/>
    <col min="2865" max="2865" width="8.125" customWidth="1"/>
    <col min="2866" max="2866" width="2.875" customWidth="1"/>
    <col min="2868" max="2868" width="9.375" bestFit="1" customWidth="1"/>
    <col min="2870" max="2870" width="8.25" customWidth="1"/>
    <col min="2871" max="2871" width="7.75" customWidth="1"/>
    <col min="2872" max="2872" width="1.625" customWidth="1"/>
    <col min="2873" max="2873" width="7.875" customWidth="1"/>
    <col min="2874" max="2874" width="2" customWidth="1"/>
    <col min="2875" max="2875" width="7.75" customWidth="1"/>
    <col min="3073" max="3073" width="6.75" customWidth="1"/>
    <col min="3074" max="3074" width="3.75" customWidth="1"/>
    <col min="3075" max="3075" width="10.5" customWidth="1"/>
    <col min="3076" max="3076" width="7.75" customWidth="1"/>
    <col min="3077" max="3077" width="4" customWidth="1"/>
    <col min="3078" max="3078" width="4.25" customWidth="1"/>
    <col min="3079" max="3079" width="3.125" customWidth="1"/>
    <col min="3080" max="3080" width="5.5" customWidth="1"/>
    <col min="3081" max="3081" width="3.25" customWidth="1"/>
    <col min="3082" max="3082" width="11.875" customWidth="1"/>
    <col min="3083" max="3083" width="1.75" customWidth="1"/>
    <col min="3084" max="3084" width="13.25" customWidth="1"/>
    <col min="3085" max="3085" width="3" customWidth="1"/>
    <col min="3086" max="3086" width="9.125" customWidth="1"/>
    <col min="3087" max="3087" width="3.375" customWidth="1"/>
    <col min="3088" max="3088" width="8.5" customWidth="1"/>
    <col min="3089" max="3089" width="6.375" customWidth="1"/>
    <col min="3090" max="3090" width="7.75" customWidth="1"/>
    <col min="3091" max="3092" width="4.125" customWidth="1"/>
    <col min="3093" max="3093" width="11" customWidth="1"/>
    <col min="3094" max="3094" width="4.5" customWidth="1"/>
    <col min="3100" max="3100" width="9.625" bestFit="1" customWidth="1"/>
    <col min="3101" max="3101" width="11.625" customWidth="1"/>
    <col min="3102" max="3102" width="15" bestFit="1" customWidth="1"/>
    <col min="3103" max="3103" width="9.375" customWidth="1"/>
    <col min="3121" max="3121" width="8.125" customWidth="1"/>
    <col min="3122" max="3122" width="2.875" customWidth="1"/>
    <col min="3124" max="3124" width="9.375" bestFit="1" customWidth="1"/>
    <col min="3126" max="3126" width="8.25" customWidth="1"/>
    <col min="3127" max="3127" width="7.75" customWidth="1"/>
    <col min="3128" max="3128" width="1.625" customWidth="1"/>
    <col min="3129" max="3129" width="7.875" customWidth="1"/>
    <col min="3130" max="3130" width="2" customWidth="1"/>
    <col min="3131" max="3131" width="7.75" customWidth="1"/>
    <col min="3329" max="3329" width="6.75" customWidth="1"/>
    <col min="3330" max="3330" width="3.75" customWidth="1"/>
    <col min="3331" max="3331" width="10.5" customWidth="1"/>
    <col min="3332" max="3332" width="7.75" customWidth="1"/>
    <col min="3333" max="3333" width="4" customWidth="1"/>
    <col min="3334" max="3334" width="4.25" customWidth="1"/>
    <col min="3335" max="3335" width="3.125" customWidth="1"/>
    <col min="3336" max="3336" width="5.5" customWidth="1"/>
    <col min="3337" max="3337" width="3.25" customWidth="1"/>
    <col min="3338" max="3338" width="11.875" customWidth="1"/>
    <col min="3339" max="3339" width="1.75" customWidth="1"/>
    <col min="3340" max="3340" width="13.25" customWidth="1"/>
    <col min="3341" max="3341" width="3" customWidth="1"/>
    <col min="3342" max="3342" width="9.125" customWidth="1"/>
    <col min="3343" max="3343" width="3.375" customWidth="1"/>
    <col min="3344" max="3344" width="8.5" customWidth="1"/>
    <col min="3345" max="3345" width="6.375" customWidth="1"/>
    <col min="3346" max="3346" width="7.75" customWidth="1"/>
    <col min="3347" max="3348" width="4.125" customWidth="1"/>
    <col min="3349" max="3349" width="11" customWidth="1"/>
    <col min="3350" max="3350" width="4.5" customWidth="1"/>
    <col min="3356" max="3356" width="9.625" bestFit="1" customWidth="1"/>
    <col min="3357" max="3357" width="11.625" customWidth="1"/>
    <col min="3358" max="3358" width="15" bestFit="1" customWidth="1"/>
    <col min="3359" max="3359" width="9.375" customWidth="1"/>
    <col min="3377" max="3377" width="8.125" customWidth="1"/>
    <col min="3378" max="3378" width="2.875" customWidth="1"/>
    <col min="3380" max="3380" width="9.375" bestFit="1" customWidth="1"/>
    <col min="3382" max="3382" width="8.25" customWidth="1"/>
    <col min="3383" max="3383" width="7.75" customWidth="1"/>
    <col min="3384" max="3384" width="1.625" customWidth="1"/>
    <col min="3385" max="3385" width="7.875" customWidth="1"/>
    <col min="3386" max="3386" width="2" customWidth="1"/>
    <col min="3387" max="3387" width="7.75" customWidth="1"/>
    <col min="3585" max="3585" width="6.75" customWidth="1"/>
    <col min="3586" max="3586" width="3.75" customWidth="1"/>
    <col min="3587" max="3587" width="10.5" customWidth="1"/>
    <col min="3588" max="3588" width="7.75" customWidth="1"/>
    <col min="3589" max="3589" width="4" customWidth="1"/>
    <col min="3590" max="3590" width="4.25" customWidth="1"/>
    <col min="3591" max="3591" width="3.125" customWidth="1"/>
    <col min="3592" max="3592" width="5.5" customWidth="1"/>
    <col min="3593" max="3593" width="3.25" customWidth="1"/>
    <col min="3594" max="3594" width="11.875" customWidth="1"/>
    <col min="3595" max="3595" width="1.75" customWidth="1"/>
    <col min="3596" max="3596" width="13.25" customWidth="1"/>
    <col min="3597" max="3597" width="3" customWidth="1"/>
    <col min="3598" max="3598" width="9.125" customWidth="1"/>
    <col min="3599" max="3599" width="3.375" customWidth="1"/>
    <col min="3600" max="3600" width="8.5" customWidth="1"/>
    <col min="3601" max="3601" width="6.375" customWidth="1"/>
    <col min="3602" max="3602" width="7.75" customWidth="1"/>
    <col min="3603" max="3604" width="4.125" customWidth="1"/>
    <col min="3605" max="3605" width="11" customWidth="1"/>
    <col min="3606" max="3606" width="4.5" customWidth="1"/>
    <col min="3612" max="3612" width="9.625" bestFit="1" customWidth="1"/>
    <col min="3613" max="3613" width="11.625" customWidth="1"/>
    <col min="3614" max="3614" width="15" bestFit="1" customWidth="1"/>
    <col min="3615" max="3615" width="9.375" customWidth="1"/>
    <col min="3633" max="3633" width="8.125" customWidth="1"/>
    <col min="3634" max="3634" width="2.875" customWidth="1"/>
    <col min="3636" max="3636" width="9.375" bestFit="1" customWidth="1"/>
    <col min="3638" max="3638" width="8.25" customWidth="1"/>
    <col min="3639" max="3639" width="7.75" customWidth="1"/>
    <col min="3640" max="3640" width="1.625" customWidth="1"/>
    <col min="3641" max="3641" width="7.875" customWidth="1"/>
    <col min="3642" max="3642" width="2" customWidth="1"/>
    <col min="3643" max="3643" width="7.75" customWidth="1"/>
    <col min="3841" max="3841" width="6.75" customWidth="1"/>
    <col min="3842" max="3842" width="3.75" customWidth="1"/>
    <col min="3843" max="3843" width="10.5" customWidth="1"/>
    <col min="3844" max="3844" width="7.75" customWidth="1"/>
    <col min="3845" max="3845" width="4" customWidth="1"/>
    <col min="3846" max="3846" width="4.25" customWidth="1"/>
    <col min="3847" max="3847" width="3.125" customWidth="1"/>
    <col min="3848" max="3848" width="5.5" customWidth="1"/>
    <col min="3849" max="3849" width="3.25" customWidth="1"/>
    <col min="3850" max="3850" width="11.875" customWidth="1"/>
    <col min="3851" max="3851" width="1.75" customWidth="1"/>
    <col min="3852" max="3852" width="13.25" customWidth="1"/>
    <col min="3853" max="3853" width="3" customWidth="1"/>
    <col min="3854" max="3854" width="9.125" customWidth="1"/>
    <col min="3855" max="3855" width="3.375" customWidth="1"/>
    <col min="3856" max="3856" width="8.5" customWidth="1"/>
    <col min="3857" max="3857" width="6.375" customWidth="1"/>
    <col min="3858" max="3858" width="7.75" customWidth="1"/>
    <col min="3859" max="3860" width="4.125" customWidth="1"/>
    <col min="3861" max="3861" width="11" customWidth="1"/>
    <col min="3862" max="3862" width="4.5" customWidth="1"/>
    <col min="3868" max="3868" width="9.625" bestFit="1" customWidth="1"/>
    <col min="3869" max="3869" width="11.625" customWidth="1"/>
    <col min="3870" max="3870" width="15" bestFit="1" customWidth="1"/>
    <col min="3871" max="3871" width="9.375" customWidth="1"/>
    <col min="3889" max="3889" width="8.125" customWidth="1"/>
    <col min="3890" max="3890" width="2.875" customWidth="1"/>
    <col min="3892" max="3892" width="9.375" bestFit="1" customWidth="1"/>
    <col min="3894" max="3894" width="8.25" customWidth="1"/>
    <col min="3895" max="3895" width="7.75" customWidth="1"/>
    <col min="3896" max="3896" width="1.625" customWidth="1"/>
    <col min="3897" max="3897" width="7.875" customWidth="1"/>
    <col min="3898" max="3898" width="2" customWidth="1"/>
    <col min="3899" max="3899" width="7.75" customWidth="1"/>
    <col min="4097" max="4097" width="6.75" customWidth="1"/>
    <col min="4098" max="4098" width="3.75" customWidth="1"/>
    <col min="4099" max="4099" width="10.5" customWidth="1"/>
    <col min="4100" max="4100" width="7.75" customWidth="1"/>
    <col min="4101" max="4101" width="4" customWidth="1"/>
    <col min="4102" max="4102" width="4.25" customWidth="1"/>
    <col min="4103" max="4103" width="3.125" customWidth="1"/>
    <col min="4104" max="4104" width="5.5" customWidth="1"/>
    <col min="4105" max="4105" width="3.25" customWidth="1"/>
    <col min="4106" max="4106" width="11.875" customWidth="1"/>
    <col min="4107" max="4107" width="1.75" customWidth="1"/>
    <col min="4108" max="4108" width="13.25" customWidth="1"/>
    <col min="4109" max="4109" width="3" customWidth="1"/>
    <col min="4110" max="4110" width="9.125" customWidth="1"/>
    <col min="4111" max="4111" width="3.375" customWidth="1"/>
    <col min="4112" max="4112" width="8.5" customWidth="1"/>
    <col min="4113" max="4113" width="6.375" customWidth="1"/>
    <col min="4114" max="4114" width="7.75" customWidth="1"/>
    <col min="4115" max="4116" width="4.125" customWidth="1"/>
    <col min="4117" max="4117" width="11" customWidth="1"/>
    <col min="4118" max="4118" width="4.5" customWidth="1"/>
    <col min="4124" max="4124" width="9.625" bestFit="1" customWidth="1"/>
    <col min="4125" max="4125" width="11.625" customWidth="1"/>
    <col min="4126" max="4126" width="15" bestFit="1" customWidth="1"/>
    <col min="4127" max="4127" width="9.375" customWidth="1"/>
    <col min="4145" max="4145" width="8.125" customWidth="1"/>
    <col min="4146" max="4146" width="2.875" customWidth="1"/>
    <col min="4148" max="4148" width="9.375" bestFit="1" customWidth="1"/>
    <col min="4150" max="4150" width="8.25" customWidth="1"/>
    <col min="4151" max="4151" width="7.75" customWidth="1"/>
    <col min="4152" max="4152" width="1.625" customWidth="1"/>
    <col min="4153" max="4153" width="7.875" customWidth="1"/>
    <col min="4154" max="4154" width="2" customWidth="1"/>
    <col min="4155" max="4155" width="7.75" customWidth="1"/>
    <col min="4353" max="4353" width="6.75" customWidth="1"/>
    <col min="4354" max="4354" width="3.75" customWidth="1"/>
    <col min="4355" max="4355" width="10.5" customWidth="1"/>
    <col min="4356" max="4356" width="7.75" customWidth="1"/>
    <col min="4357" max="4357" width="4" customWidth="1"/>
    <col min="4358" max="4358" width="4.25" customWidth="1"/>
    <col min="4359" max="4359" width="3.125" customWidth="1"/>
    <col min="4360" max="4360" width="5.5" customWidth="1"/>
    <col min="4361" max="4361" width="3.25" customWidth="1"/>
    <col min="4362" max="4362" width="11.875" customWidth="1"/>
    <col min="4363" max="4363" width="1.75" customWidth="1"/>
    <col min="4364" max="4364" width="13.25" customWidth="1"/>
    <col min="4365" max="4365" width="3" customWidth="1"/>
    <col min="4366" max="4366" width="9.125" customWidth="1"/>
    <col min="4367" max="4367" width="3.375" customWidth="1"/>
    <col min="4368" max="4368" width="8.5" customWidth="1"/>
    <col min="4369" max="4369" width="6.375" customWidth="1"/>
    <col min="4370" max="4370" width="7.75" customWidth="1"/>
    <col min="4371" max="4372" width="4.125" customWidth="1"/>
    <col min="4373" max="4373" width="11" customWidth="1"/>
    <col min="4374" max="4374" width="4.5" customWidth="1"/>
    <col min="4380" max="4380" width="9.625" bestFit="1" customWidth="1"/>
    <col min="4381" max="4381" width="11.625" customWidth="1"/>
    <col min="4382" max="4382" width="15" bestFit="1" customWidth="1"/>
    <col min="4383" max="4383" width="9.375" customWidth="1"/>
    <col min="4401" max="4401" width="8.125" customWidth="1"/>
    <col min="4402" max="4402" width="2.875" customWidth="1"/>
    <col min="4404" max="4404" width="9.375" bestFit="1" customWidth="1"/>
    <col min="4406" max="4406" width="8.25" customWidth="1"/>
    <col min="4407" max="4407" width="7.75" customWidth="1"/>
    <col min="4408" max="4408" width="1.625" customWidth="1"/>
    <col min="4409" max="4409" width="7.875" customWidth="1"/>
    <col min="4410" max="4410" width="2" customWidth="1"/>
    <col min="4411" max="4411" width="7.75" customWidth="1"/>
    <col min="4609" max="4609" width="6.75" customWidth="1"/>
    <col min="4610" max="4610" width="3.75" customWidth="1"/>
    <col min="4611" max="4611" width="10.5" customWidth="1"/>
    <col min="4612" max="4612" width="7.75" customWidth="1"/>
    <col min="4613" max="4613" width="4" customWidth="1"/>
    <col min="4614" max="4614" width="4.25" customWidth="1"/>
    <col min="4615" max="4615" width="3.125" customWidth="1"/>
    <col min="4616" max="4616" width="5.5" customWidth="1"/>
    <col min="4617" max="4617" width="3.25" customWidth="1"/>
    <col min="4618" max="4618" width="11.875" customWidth="1"/>
    <col min="4619" max="4619" width="1.75" customWidth="1"/>
    <col min="4620" max="4620" width="13.25" customWidth="1"/>
    <col min="4621" max="4621" width="3" customWidth="1"/>
    <col min="4622" max="4622" width="9.125" customWidth="1"/>
    <col min="4623" max="4623" width="3.375" customWidth="1"/>
    <col min="4624" max="4624" width="8.5" customWidth="1"/>
    <col min="4625" max="4625" width="6.375" customWidth="1"/>
    <col min="4626" max="4626" width="7.75" customWidth="1"/>
    <col min="4627" max="4628" width="4.125" customWidth="1"/>
    <col min="4629" max="4629" width="11" customWidth="1"/>
    <col min="4630" max="4630" width="4.5" customWidth="1"/>
    <col min="4636" max="4636" width="9.625" bestFit="1" customWidth="1"/>
    <col min="4637" max="4637" width="11.625" customWidth="1"/>
    <col min="4638" max="4638" width="15" bestFit="1" customWidth="1"/>
    <col min="4639" max="4639" width="9.375" customWidth="1"/>
    <col min="4657" max="4657" width="8.125" customWidth="1"/>
    <col min="4658" max="4658" width="2.875" customWidth="1"/>
    <col min="4660" max="4660" width="9.375" bestFit="1" customWidth="1"/>
    <col min="4662" max="4662" width="8.25" customWidth="1"/>
    <col min="4663" max="4663" width="7.75" customWidth="1"/>
    <col min="4664" max="4664" width="1.625" customWidth="1"/>
    <col min="4665" max="4665" width="7.875" customWidth="1"/>
    <col min="4666" max="4666" width="2" customWidth="1"/>
    <col min="4667" max="4667" width="7.75" customWidth="1"/>
    <col min="4865" max="4865" width="6.75" customWidth="1"/>
    <col min="4866" max="4866" width="3.75" customWidth="1"/>
    <col min="4867" max="4867" width="10.5" customWidth="1"/>
    <col min="4868" max="4868" width="7.75" customWidth="1"/>
    <col min="4869" max="4869" width="4" customWidth="1"/>
    <col min="4870" max="4870" width="4.25" customWidth="1"/>
    <col min="4871" max="4871" width="3.125" customWidth="1"/>
    <col min="4872" max="4872" width="5.5" customWidth="1"/>
    <col min="4873" max="4873" width="3.25" customWidth="1"/>
    <col min="4874" max="4874" width="11.875" customWidth="1"/>
    <col min="4875" max="4875" width="1.75" customWidth="1"/>
    <col min="4876" max="4876" width="13.25" customWidth="1"/>
    <col min="4877" max="4877" width="3" customWidth="1"/>
    <col min="4878" max="4878" width="9.125" customWidth="1"/>
    <col min="4879" max="4879" width="3.375" customWidth="1"/>
    <col min="4880" max="4880" width="8.5" customWidth="1"/>
    <col min="4881" max="4881" width="6.375" customWidth="1"/>
    <col min="4882" max="4882" width="7.75" customWidth="1"/>
    <col min="4883" max="4884" width="4.125" customWidth="1"/>
    <col min="4885" max="4885" width="11" customWidth="1"/>
    <col min="4886" max="4886" width="4.5" customWidth="1"/>
    <col min="4892" max="4892" width="9.625" bestFit="1" customWidth="1"/>
    <col min="4893" max="4893" width="11.625" customWidth="1"/>
    <col min="4894" max="4894" width="15" bestFit="1" customWidth="1"/>
    <col min="4895" max="4895" width="9.375" customWidth="1"/>
    <col min="4913" max="4913" width="8.125" customWidth="1"/>
    <col min="4914" max="4914" width="2.875" customWidth="1"/>
    <col min="4916" max="4916" width="9.375" bestFit="1" customWidth="1"/>
    <col min="4918" max="4918" width="8.25" customWidth="1"/>
    <col min="4919" max="4919" width="7.75" customWidth="1"/>
    <col min="4920" max="4920" width="1.625" customWidth="1"/>
    <col min="4921" max="4921" width="7.875" customWidth="1"/>
    <col min="4922" max="4922" width="2" customWidth="1"/>
    <col min="4923" max="4923" width="7.75" customWidth="1"/>
    <col min="5121" max="5121" width="6.75" customWidth="1"/>
    <col min="5122" max="5122" width="3.75" customWidth="1"/>
    <col min="5123" max="5123" width="10.5" customWidth="1"/>
    <col min="5124" max="5124" width="7.75" customWidth="1"/>
    <col min="5125" max="5125" width="4" customWidth="1"/>
    <col min="5126" max="5126" width="4.25" customWidth="1"/>
    <col min="5127" max="5127" width="3.125" customWidth="1"/>
    <col min="5128" max="5128" width="5.5" customWidth="1"/>
    <col min="5129" max="5129" width="3.25" customWidth="1"/>
    <col min="5130" max="5130" width="11.875" customWidth="1"/>
    <col min="5131" max="5131" width="1.75" customWidth="1"/>
    <col min="5132" max="5132" width="13.25" customWidth="1"/>
    <col min="5133" max="5133" width="3" customWidth="1"/>
    <col min="5134" max="5134" width="9.125" customWidth="1"/>
    <col min="5135" max="5135" width="3.375" customWidth="1"/>
    <col min="5136" max="5136" width="8.5" customWidth="1"/>
    <col min="5137" max="5137" width="6.375" customWidth="1"/>
    <col min="5138" max="5138" width="7.75" customWidth="1"/>
    <col min="5139" max="5140" width="4.125" customWidth="1"/>
    <col min="5141" max="5141" width="11" customWidth="1"/>
    <col min="5142" max="5142" width="4.5" customWidth="1"/>
    <col min="5148" max="5148" width="9.625" bestFit="1" customWidth="1"/>
    <col min="5149" max="5149" width="11.625" customWidth="1"/>
    <col min="5150" max="5150" width="15" bestFit="1" customWidth="1"/>
    <col min="5151" max="5151" width="9.375" customWidth="1"/>
    <col min="5169" max="5169" width="8.125" customWidth="1"/>
    <col min="5170" max="5170" width="2.875" customWidth="1"/>
    <col min="5172" max="5172" width="9.375" bestFit="1" customWidth="1"/>
    <col min="5174" max="5174" width="8.25" customWidth="1"/>
    <col min="5175" max="5175" width="7.75" customWidth="1"/>
    <col min="5176" max="5176" width="1.625" customWidth="1"/>
    <col min="5177" max="5177" width="7.875" customWidth="1"/>
    <col min="5178" max="5178" width="2" customWidth="1"/>
    <col min="5179" max="5179" width="7.75" customWidth="1"/>
    <col min="5377" max="5377" width="6.75" customWidth="1"/>
    <col min="5378" max="5378" width="3.75" customWidth="1"/>
    <col min="5379" max="5379" width="10.5" customWidth="1"/>
    <col min="5380" max="5380" width="7.75" customWidth="1"/>
    <col min="5381" max="5381" width="4" customWidth="1"/>
    <col min="5382" max="5382" width="4.25" customWidth="1"/>
    <col min="5383" max="5383" width="3.125" customWidth="1"/>
    <col min="5384" max="5384" width="5.5" customWidth="1"/>
    <col min="5385" max="5385" width="3.25" customWidth="1"/>
    <col min="5386" max="5386" width="11.875" customWidth="1"/>
    <col min="5387" max="5387" width="1.75" customWidth="1"/>
    <col min="5388" max="5388" width="13.25" customWidth="1"/>
    <col min="5389" max="5389" width="3" customWidth="1"/>
    <col min="5390" max="5390" width="9.125" customWidth="1"/>
    <col min="5391" max="5391" width="3.375" customWidth="1"/>
    <col min="5392" max="5392" width="8.5" customWidth="1"/>
    <col min="5393" max="5393" width="6.375" customWidth="1"/>
    <col min="5394" max="5394" width="7.75" customWidth="1"/>
    <col min="5395" max="5396" width="4.125" customWidth="1"/>
    <col min="5397" max="5397" width="11" customWidth="1"/>
    <col min="5398" max="5398" width="4.5" customWidth="1"/>
    <col min="5404" max="5404" width="9.625" bestFit="1" customWidth="1"/>
    <col min="5405" max="5405" width="11.625" customWidth="1"/>
    <col min="5406" max="5406" width="15" bestFit="1" customWidth="1"/>
    <col min="5407" max="5407" width="9.375" customWidth="1"/>
    <col min="5425" max="5425" width="8.125" customWidth="1"/>
    <col min="5426" max="5426" width="2.875" customWidth="1"/>
    <col min="5428" max="5428" width="9.375" bestFit="1" customWidth="1"/>
    <col min="5430" max="5430" width="8.25" customWidth="1"/>
    <col min="5431" max="5431" width="7.75" customWidth="1"/>
    <col min="5432" max="5432" width="1.625" customWidth="1"/>
    <col min="5433" max="5433" width="7.875" customWidth="1"/>
    <col min="5434" max="5434" width="2" customWidth="1"/>
    <col min="5435" max="5435" width="7.75" customWidth="1"/>
    <col min="5633" max="5633" width="6.75" customWidth="1"/>
    <col min="5634" max="5634" width="3.75" customWidth="1"/>
    <col min="5635" max="5635" width="10.5" customWidth="1"/>
    <col min="5636" max="5636" width="7.75" customWidth="1"/>
    <col min="5637" max="5637" width="4" customWidth="1"/>
    <col min="5638" max="5638" width="4.25" customWidth="1"/>
    <col min="5639" max="5639" width="3.125" customWidth="1"/>
    <col min="5640" max="5640" width="5.5" customWidth="1"/>
    <col min="5641" max="5641" width="3.25" customWidth="1"/>
    <col min="5642" max="5642" width="11.875" customWidth="1"/>
    <col min="5643" max="5643" width="1.75" customWidth="1"/>
    <col min="5644" max="5644" width="13.25" customWidth="1"/>
    <col min="5645" max="5645" width="3" customWidth="1"/>
    <col min="5646" max="5646" width="9.125" customWidth="1"/>
    <col min="5647" max="5647" width="3.375" customWidth="1"/>
    <col min="5648" max="5648" width="8.5" customWidth="1"/>
    <col min="5649" max="5649" width="6.375" customWidth="1"/>
    <col min="5650" max="5650" width="7.75" customWidth="1"/>
    <col min="5651" max="5652" width="4.125" customWidth="1"/>
    <col min="5653" max="5653" width="11" customWidth="1"/>
    <col min="5654" max="5654" width="4.5" customWidth="1"/>
    <col min="5660" max="5660" width="9.625" bestFit="1" customWidth="1"/>
    <col min="5661" max="5661" width="11.625" customWidth="1"/>
    <col min="5662" max="5662" width="15" bestFit="1" customWidth="1"/>
    <col min="5663" max="5663" width="9.375" customWidth="1"/>
    <col min="5681" max="5681" width="8.125" customWidth="1"/>
    <col min="5682" max="5682" width="2.875" customWidth="1"/>
    <col min="5684" max="5684" width="9.375" bestFit="1" customWidth="1"/>
    <col min="5686" max="5686" width="8.25" customWidth="1"/>
    <col min="5687" max="5687" width="7.75" customWidth="1"/>
    <col min="5688" max="5688" width="1.625" customWidth="1"/>
    <col min="5689" max="5689" width="7.875" customWidth="1"/>
    <col min="5690" max="5690" width="2" customWidth="1"/>
    <col min="5691" max="5691" width="7.75" customWidth="1"/>
    <col min="5889" max="5889" width="6.75" customWidth="1"/>
    <col min="5890" max="5890" width="3.75" customWidth="1"/>
    <col min="5891" max="5891" width="10.5" customWidth="1"/>
    <col min="5892" max="5892" width="7.75" customWidth="1"/>
    <col min="5893" max="5893" width="4" customWidth="1"/>
    <col min="5894" max="5894" width="4.25" customWidth="1"/>
    <col min="5895" max="5895" width="3.125" customWidth="1"/>
    <col min="5896" max="5896" width="5.5" customWidth="1"/>
    <col min="5897" max="5897" width="3.25" customWidth="1"/>
    <col min="5898" max="5898" width="11.875" customWidth="1"/>
    <col min="5899" max="5899" width="1.75" customWidth="1"/>
    <col min="5900" max="5900" width="13.25" customWidth="1"/>
    <col min="5901" max="5901" width="3" customWidth="1"/>
    <col min="5902" max="5902" width="9.125" customWidth="1"/>
    <col min="5903" max="5903" width="3.375" customWidth="1"/>
    <col min="5904" max="5904" width="8.5" customWidth="1"/>
    <col min="5905" max="5905" width="6.375" customWidth="1"/>
    <col min="5906" max="5906" width="7.75" customWidth="1"/>
    <col min="5907" max="5908" width="4.125" customWidth="1"/>
    <col min="5909" max="5909" width="11" customWidth="1"/>
    <col min="5910" max="5910" width="4.5" customWidth="1"/>
    <col min="5916" max="5916" width="9.625" bestFit="1" customWidth="1"/>
    <col min="5917" max="5917" width="11.625" customWidth="1"/>
    <col min="5918" max="5918" width="15" bestFit="1" customWidth="1"/>
    <col min="5919" max="5919" width="9.375" customWidth="1"/>
    <col min="5937" max="5937" width="8.125" customWidth="1"/>
    <col min="5938" max="5938" width="2.875" customWidth="1"/>
    <col min="5940" max="5940" width="9.375" bestFit="1" customWidth="1"/>
    <col min="5942" max="5942" width="8.25" customWidth="1"/>
    <col min="5943" max="5943" width="7.75" customWidth="1"/>
    <col min="5944" max="5944" width="1.625" customWidth="1"/>
    <col min="5945" max="5945" width="7.875" customWidth="1"/>
    <col min="5946" max="5946" width="2" customWidth="1"/>
    <col min="5947" max="5947" width="7.75" customWidth="1"/>
    <col min="6145" max="6145" width="6.75" customWidth="1"/>
    <col min="6146" max="6146" width="3.75" customWidth="1"/>
    <col min="6147" max="6147" width="10.5" customWidth="1"/>
    <col min="6148" max="6148" width="7.75" customWidth="1"/>
    <col min="6149" max="6149" width="4" customWidth="1"/>
    <col min="6150" max="6150" width="4.25" customWidth="1"/>
    <col min="6151" max="6151" width="3.125" customWidth="1"/>
    <col min="6152" max="6152" width="5.5" customWidth="1"/>
    <col min="6153" max="6153" width="3.25" customWidth="1"/>
    <col min="6154" max="6154" width="11.875" customWidth="1"/>
    <col min="6155" max="6155" width="1.75" customWidth="1"/>
    <col min="6156" max="6156" width="13.25" customWidth="1"/>
    <col min="6157" max="6157" width="3" customWidth="1"/>
    <col min="6158" max="6158" width="9.125" customWidth="1"/>
    <col min="6159" max="6159" width="3.375" customWidth="1"/>
    <col min="6160" max="6160" width="8.5" customWidth="1"/>
    <col min="6161" max="6161" width="6.375" customWidth="1"/>
    <col min="6162" max="6162" width="7.75" customWidth="1"/>
    <col min="6163" max="6164" width="4.125" customWidth="1"/>
    <col min="6165" max="6165" width="11" customWidth="1"/>
    <col min="6166" max="6166" width="4.5" customWidth="1"/>
    <col min="6172" max="6172" width="9.625" bestFit="1" customWidth="1"/>
    <col min="6173" max="6173" width="11.625" customWidth="1"/>
    <col min="6174" max="6174" width="15" bestFit="1" customWidth="1"/>
    <col min="6175" max="6175" width="9.375" customWidth="1"/>
    <col min="6193" max="6193" width="8.125" customWidth="1"/>
    <col min="6194" max="6194" width="2.875" customWidth="1"/>
    <col min="6196" max="6196" width="9.375" bestFit="1" customWidth="1"/>
    <col min="6198" max="6198" width="8.25" customWidth="1"/>
    <col min="6199" max="6199" width="7.75" customWidth="1"/>
    <col min="6200" max="6200" width="1.625" customWidth="1"/>
    <col min="6201" max="6201" width="7.875" customWidth="1"/>
    <col min="6202" max="6202" width="2" customWidth="1"/>
    <col min="6203" max="6203" width="7.75" customWidth="1"/>
    <col min="6401" max="6401" width="6.75" customWidth="1"/>
    <col min="6402" max="6402" width="3.75" customWidth="1"/>
    <col min="6403" max="6403" width="10.5" customWidth="1"/>
    <col min="6404" max="6404" width="7.75" customWidth="1"/>
    <col min="6405" max="6405" width="4" customWidth="1"/>
    <col min="6406" max="6406" width="4.25" customWidth="1"/>
    <col min="6407" max="6407" width="3.125" customWidth="1"/>
    <col min="6408" max="6408" width="5.5" customWidth="1"/>
    <col min="6409" max="6409" width="3.25" customWidth="1"/>
    <col min="6410" max="6410" width="11.875" customWidth="1"/>
    <col min="6411" max="6411" width="1.75" customWidth="1"/>
    <col min="6412" max="6412" width="13.25" customWidth="1"/>
    <col min="6413" max="6413" width="3" customWidth="1"/>
    <col min="6414" max="6414" width="9.125" customWidth="1"/>
    <col min="6415" max="6415" width="3.375" customWidth="1"/>
    <col min="6416" max="6416" width="8.5" customWidth="1"/>
    <col min="6417" max="6417" width="6.375" customWidth="1"/>
    <col min="6418" max="6418" width="7.75" customWidth="1"/>
    <col min="6419" max="6420" width="4.125" customWidth="1"/>
    <col min="6421" max="6421" width="11" customWidth="1"/>
    <col min="6422" max="6422" width="4.5" customWidth="1"/>
    <col min="6428" max="6428" width="9.625" bestFit="1" customWidth="1"/>
    <col min="6429" max="6429" width="11.625" customWidth="1"/>
    <col min="6430" max="6430" width="15" bestFit="1" customWidth="1"/>
    <col min="6431" max="6431" width="9.375" customWidth="1"/>
    <col min="6449" max="6449" width="8.125" customWidth="1"/>
    <col min="6450" max="6450" width="2.875" customWidth="1"/>
    <col min="6452" max="6452" width="9.375" bestFit="1" customWidth="1"/>
    <col min="6454" max="6454" width="8.25" customWidth="1"/>
    <col min="6455" max="6455" width="7.75" customWidth="1"/>
    <col min="6456" max="6456" width="1.625" customWidth="1"/>
    <col min="6457" max="6457" width="7.875" customWidth="1"/>
    <col min="6458" max="6458" width="2" customWidth="1"/>
    <col min="6459" max="6459" width="7.75" customWidth="1"/>
    <col min="6657" max="6657" width="6.75" customWidth="1"/>
    <col min="6658" max="6658" width="3.75" customWidth="1"/>
    <col min="6659" max="6659" width="10.5" customWidth="1"/>
    <col min="6660" max="6660" width="7.75" customWidth="1"/>
    <col min="6661" max="6661" width="4" customWidth="1"/>
    <col min="6662" max="6662" width="4.25" customWidth="1"/>
    <col min="6663" max="6663" width="3.125" customWidth="1"/>
    <col min="6664" max="6664" width="5.5" customWidth="1"/>
    <col min="6665" max="6665" width="3.25" customWidth="1"/>
    <col min="6666" max="6666" width="11.875" customWidth="1"/>
    <col min="6667" max="6667" width="1.75" customWidth="1"/>
    <col min="6668" max="6668" width="13.25" customWidth="1"/>
    <col min="6669" max="6669" width="3" customWidth="1"/>
    <col min="6670" max="6670" width="9.125" customWidth="1"/>
    <col min="6671" max="6671" width="3.375" customWidth="1"/>
    <col min="6672" max="6672" width="8.5" customWidth="1"/>
    <col min="6673" max="6673" width="6.375" customWidth="1"/>
    <col min="6674" max="6674" width="7.75" customWidth="1"/>
    <col min="6675" max="6676" width="4.125" customWidth="1"/>
    <col min="6677" max="6677" width="11" customWidth="1"/>
    <col min="6678" max="6678" width="4.5" customWidth="1"/>
    <col min="6684" max="6684" width="9.625" bestFit="1" customWidth="1"/>
    <col min="6685" max="6685" width="11.625" customWidth="1"/>
    <col min="6686" max="6686" width="15" bestFit="1" customWidth="1"/>
    <col min="6687" max="6687" width="9.375" customWidth="1"/>
    <col min="6705" max="6705" width="8.125" customWidth="1"/>
    <col min="6706" max="6706" width="2.875" customWidth="1"/>
    <col min="6708" max="6708" width="9.375" bestFit="1" customWidth="1"/>
    <col min="6710" max="6710" width="8.25" customWidth="1"/>
    <col min="6711" max="6711" width="7.75" customWidth="1"/>
    <col min="6712" max="6712" width="1.625" customWidth="1"/>
    <col min="6713" max="6713" width="7.875" customWidth="1"/>
    <col min="6714" max="6714" width="2" customWidth="1"/>
    <col min="6715" max="6715" width="7.75" customWidth="1"/>
    <col min="6913" max="6913" width="6.75" customWidth="1"/>
    <col min="6914" max="6914" width="3.75" customWidth="1"/>
    <col min="6915" max="6915" width="10.5" customWidth="1"/>
    <col min="6916" max="6916" width="7.75" customWidth="1"/>
    <col min="6917" max="6917" width="4" customWidth="1"/>
    <col min="6918" max="6918" width="4.25" customWidth="1"/>
    <col min="6919" max="6919" width="3.125" customWidth="1"/>
    <col min="6920" max="6920" width="5.5" customWidth="1"/>
    <col min="6921" max="6921" width="3.25" customWidth="1"/>
    <col min="6922" max="6922" width="11.875" customWidth="1"/>
    <col min="6923" max="6923" width="1.75" customWidth="1"/>
    <col min="6924" max="6924" width="13.25" customWidth="1"/>
    <col min="6925" max="6925" width="3" customWidth="1"/>
    <col min="6926" max="6926" width="9.125" customWidth="1"/>
    <col min="6927" max="6927" width="3.375" customWidth="1"/>
    <col min="6928" max="6928" width="8.5" customWidth="1"/>
    <col min="6929" max="6929" width="6.375" customWidth="1"/>
    <col min="6930" max="6930" width="7.75" customWidth="1"/>
    <col min="6931" max="6932" width="4.125" customWidth="1"/>
    <col min="6933" max="6933" width="11" customWidth="1"/>
    <col min="6934" max="6934" width="4.5" customWidth="1"/>
    <col min="6940" max="6940" width="9.625" bestFit="1" customWidth="1"/>
    <col min="6941" max="6941" width="11.625" customWidth="1"/>
    <col min="6942" max="6942" width="15" bestFit="1" customWidth="1"/>
    <col min="6943" max="6943" width="9.375" customWidth="1"/>
    <col min="6961" max="6961" width="8.125" customWidth="1"/>
    <col min="6962" max="6962" width="2.875" customWidth="1"/>
    <col min="6964" max="6964" width="9.375" bestFit="1" customWidth="1"/>
    <col min="6966" max="6966" width="8.25" customWidth="1"/>
    <col min="6967" max="6967" width="7.75" customWidth="1"/>
    <col min="6968" max="6968" width="1.625" customWidth="1"/>
    <col min="6969" max="6969" width="7.875" customWidth="1"/>
    <col min="6970" max="6970" width="2" customWidth="1"/>
    <col min="6971" max="6971" width="7.75" customWidth="1"/>
    <col min="7169" max="7169" width="6.75" customWidth="1"/>
    <col min="7170" max="7170" width="3.75" customWidth="1"/>
    <col min="7171" max="7171" width="10.5" customWidth="1"/>
    <col min="7172" max="7172" width="7.75" customWidth="1"/>
    <col min="7173" max="7173" width="4" customWidth="1"/>
    <col min="7174" max="7174" width="4.25" customWidth="1"/>
    <col min="7175" max="7175" width="3.125" customWidth="1"/>
    <col min="7176" max="7176" width="5.5" customWidth="1"/>
    <col min="7177" max="7177" width="3.25" customWidth="1"/>
    <col min="7178" max="7178" width="11.875" customWidth="1"/>
    <col min="7179" max="7179" width="1.75" customWidth="1"/>
    <col min="7180" max="7180" width="13.25" customWidth="1"/>
    <col min="7181" max="7181" width="3" customWidth="1"/>
    <col min="7182" max="7182" width="9.125" customWidth="1"/>
    <col min="7183" max="7183" width="3.375" customWidth="1"/>
    <col min="7184" max="7184" width="8.5" customWidth="1"/>
    <col min="7185" max="7185" width="6.375" customWidth="1"/>
    <col min="7186" max="7186" width="7.75" customWidth="1"/>
    <col min="7187" max="7188" width="4.125" customWidth="1"/>
    <col min="7189" max="7189" width="11" customWidth="1"/>
    <col min="7190" max="7190" width="4.5" customWidth="1"/>
    <col min="7196" max="7196" width="9.625" bestFit="1" customWidth="1"/>
    <col min="7197" max="7197" width="11.625" customWidth="1"/>
    <col min="7198" max="7198" width="15" bestFit="1" customWidth="1"/>
    <col min="7199" max="7199" width="9.375" customWidth="1"/>
    <col min="7217" max="7217" width="8.125" customWidth="1"/>
    <col min="7218" max="7218" width="2.875" customWidth="1"/>
    <col min="7220" max="7220" width="9.375" bestFit="1" customWidth="1"/>
    <col min="7222" max="7222" width="8.25" customWidth="1"/>
    <col min="7223" max="7223" width="7.75" customWidth="1"/>
    <col min="7224" max="7224" width="1.625" customWidth="1"/>
    <col min="7225" max="7225" width="7.875" customWidth="1"/>
    <col min="7226" max="7226" width="2" customWidth="1"/>
    <col min="7227" max="7227" width="7.75" customWidth="1"/>
    <col min="7425" max="7425" width="6.75" customWidth="1"/>
    <col min="7426" max="7426" width="3.75" customWidth="1"/>
    <col min="7427" max="7427" width="10.5" customWidth="1"/>
    <col min="7428" max="7428" width="7.75" customWidth="1"/>
    <col min="7429" max="7429" width="4" customWidth="1"/>
    <col min="7430" max="7430" width="4.25" customWidth="1"/>
    <col min="7431" max="7431" width="3.125" customWidth="1"/>
    <col min="7432" max="7432" width="5.5" customWidth="1"/>
    <col min="7433" max="7433" width="3.25" customWidth="1"/>
    <col min="7434" max="7434" width="11.875" customWidth="1"/>
    <col min="7435" max="7435" width="1.75" customWidth="1"/>
    <col min="7436" max="7436" width="13.25" customWidth="1"/>
    <col min="7437" max="7437" width="3" customWidth="1"/>
    <col min="7438" max="7438" width="9.125" customWidth="1"/>
    <col min="7439" max="7439" width="3.375" customWidth="1"/>
    <col min="7440" max="7440" width="8.5" customWidth="1"/>
    <col min="7441" max="7441" width="6.375" customWidth="1"/>
    <col min="7442" max="7442" width="7.75" customWidth="1"/>
    <col min="7443" max="7444" width="4.125" customWidth="1"/>
    <col min="7445" max="7445" width="11" customWidth="1"/>
    <col min="7446" max="7446" width="4.5" customWidth="1"/>
    <col min="7452" max="7452" width="9.625" bestFit="1" customWidth="1"/>
    <col min="7453" max="7453" width="11.625" customWidth="1"/>
    <col min="7454" max="7454" width="15" bestFit="1" customWidth="1"/>
    <col min="7455" max="7455" width="9.375" customWidth="1"/>
    <col min="7473" max="7473" width="8.125" customWidth="1"/>
    <col min="7474" max="7474" width="2.875" customWidth="1"/>
    <col min="7476" max="7476" width="9.375" bestFit="1" customWidth="1"/>
    <col min="7478" max="7478" width="8.25" customWidth="1"/>
    <col min="7479" max="7479" width="7.75" customWidth="1"/>
    <col min="7480" max="7480" width="1.625" customWidth="1"/>
    <col min="7481" max="7481" width="7.875" customWidth="1"/>
    <col min="7482" max="7482" width="2" customWidth="1"/>
    <col min="7483" max="7483" width="7.75" customWidth="1"/>
    <col min="7681" max="7681" width="6.75" customWidth="1"/>
    <col min="7682" max="7682" width="3.75" customWidth="1"/>
    <col min="7683" max="7683" width="10.5" customWidth="1"/>
    <col min="7684" max="7684" width="7.75" customWidth="1"/>
    <col min="7685" max="7685" width="4" customWidth="1"/>
    <col min="7686" max="7686" width="4.25" customWidth="1"/>
    <col min="7687" max="7687" width="3.125" customWidth="1"/>
    <col min="7688" max="7688" width="5.5" customWidth="1"/>
    <col min="7689" max="7689" width="3.25" customWidth="1"/>
    <col min="7690" max="7690" width="11.875" customWidth="1"/>
    <col min="7691" max="7691" width="1.75" customWidth="1"/>
    <col min="7692" max="7692" width="13.25" customWidth="1"/>
    <col min="7693" max="7693" width="3" customWidth="1"/>
    <col min="7694" max="7694" width="9.125" customWidth="1"/>
    <col min="7695" max="7695" width="3.375" customWidth="1"/>
    <col min="7696" max="7696" width="8.5" customWidth="1"/>
    <col min="7697" max="7697" width="6.375" customWidth="1"/>
    <col min="7698" max="7698" width="7.75" customWidth="1"/>
    <col min="7699" max="7700" width="4.125" customWidth="1"/>
    <col min="7701" max="7701" width="11" customWidth="1"/>
    <col min="7702" max="7702" width="4.5" customWidth="1"/>
    <col min="7708" max="7708" width="9.625" bestFit="1" customWidth="1"/>
    <col min="7709" max="7709" width="11.625" customWidth="1"/>
    <col min="7710" max="7710" width="15" bestFit="1" customWidth="1"/>
    <col min="7711" max="7711" width="9.375" customWidth="1"/>
    <col min="7729" max="7729" width="8.125" customWidth="1"/>
    <col min="7730" max="7730" width="2.875" customWidth="1"/>
    <col min="7732" max="7732" width="9.375" bestFit="1" customWidth="1"/>
    <col min="7734" max="7734" width="8.25" customWidth="1"/>
    <col min="7735" max="7735" width="7.75" customWidth="1"/>
    <col min="7736" max="7736" width="1.625" customWidth="1"/>
    <col min="7737" max="7737" width="7.875" customWidth="1"/>
    <col min="7738" max="7738" width="2" customWidth="1"/>
    <col min="7739" max="7739" width="7.75" customWidth="1"/>
    <col min="7937" max="7937" width="6.75" customWidth="1"/>
    <col min="7938" max="7938" width="3.75" customWidth="1"/>
    <col min="7939" max="7939" width="10.5" customWidth="1"/>
    <col min="7940" max="7940" width="7.75" customWidth="1"/>
    <col min="7941" max="7941" width="4" customWidth="1"/>
    <col min="7942" max="7942" width="4.25" customWidth="1"/>
    <col min="7943" max="7943" width="3.125" customWidth="1"/>
    <col min="7944" max="7944" width="5.5" customWidth="1"/>
    <col min="7945" max="7945" width="3.25" customWidth="1"/>
    <col min="7946" max="7946" width="11.875" customWidth="1"/>
    <col min="7947" max="7947" width="1.75" customWidth="1"/>
    <col min="7948" max="7948" width="13.25" customWidth="1"/>
    <col min="7949" max="7949" width="3" customWidth="1"/>
    <col min="7950" max="7950" width="9.125" customWidth="1"/>
    <col min="7951" max="7951" width="3.375" customWidth="1"/>
    <col min="7952" max="7952" width="8.5" customWidth="1"/>
    <col min="7953" max="7953" width="6.375" customWidth="1"/>
    <col min="7954" max="7954" width="7.75" customWidth="1"/>
    <col min="7955" max="7956" width="4.125" customWidth="1"/>
    <col min="7957" max="7957" width="11" customWidth="1"/>
    <col min="7958" max="7958" width="4.5" customWidth="1"/>
    <col min="7964" max="7964" width="9.625" bestFit="1" customWidth="1"/>
    <col min="7965" max="7965" width="11.625" customWidth="1"/>
    <col min="7966" max="7966" width="15" bestFit="1" customWidth="1"/>
    <col min="7967" max="7967" width="9.375" customWidth="1"/>
    <col min="7985" max="7985" width="8.125" customWidth="1"/>
    <col min="7986" max="7986" width="2.875" customWidth="1"/>
    <col min="7988" max="7988" width="9.375" bestFit="1" customWidth="1"/>
    <col min="7990" max="7990" width="8.25" customWidth="1"/>
    <col min="7991" max="7991" width="7.75" customWidth="1"/>
    <col min="7992" max="7992" width="1.625" customWidth="1"/>
    <col min="7993" max="7993" width="7.875" customWidth="1"/>
    <col min="7994" max="7994" width="2" customWidth="1"/>
    <col min="7995" max="7995" width="7.75" customWidth="1"/>
    <col min="8193" max="8193" width="6.75" customWidth="1"/>
    <col min="8194" max="8194" width="3.75" customWidth="1"/>
    <col min="8195" max="8195" width="10.5" customWidth="1"/>
    <col min="8196" max="8196" width="7.75" customWidth="1"/>
    <col min="8197" max="8197" width="4" customWidth="1"/>
    <col min="8198" max="8198" width="4.25" customWidth="1"/>
    <col min="8199" max="8199" width="3.125" customWidth="1"/>
    <col min="8200" max="8200" width="5.5" customWidth="1"/>
    <col min="8201" max="8201" width="3.25" customWidth="1"/>
    <col min="8202" max="8202" width="11.875" customWidth="1"/>
    <col min="8203" max="8203" width="1.75" customWidth="1"/>
    <col min="8204" max="8204" width="13.25" customWidth="1"/>
    <col min="8205" max="8205" width="3" customWidth="1"/>
    <col min="8206" max="8206" width="9.125" customWidth="1"/>
    <col min="8207" max="8207" width="3.375" customWidth="1"/>
    <col min="8208" max="8208" width="8.5" customWidth="1"/>
    <col min="8209" max="8209" width="6.375" customWidth="1"/>
    <col min="8210" max="8210" width="7.75" customWidth="1"/>
    <col min="8211" max="8212" width="4.125" customWidth="1"/>
    <col min="8213" max="8213" width="11" customWidth="1"/>
    <col min="8214" max="8214" width="4.5" customWidth="1"/>
    <col min="8220" max="8220" width="9.625" bestFit="1" customWidth="1"/>
    <col min="8221" max="8221" width="11.625" customWidth="1"/>
    <col min="8222" max="8222" width="15" bestFit="1" customWidth="1"/>
    <col min="8223" max="8223" width="9.375" customWidth="1"/>
    <col min="8241" max="8241" width="8.125" customWidth="1"/>
    <col min="8242" max="8242" width="2.875" customWidth="1"/>
    <col min="8244" max="8244" width="9.375" bestFit="1" customWidth="1"/>
    <col min="8246" max="8246" width="8.25" customWidth="1"/>
    <col min="8247" max="8247" width="7.75" customWidth="1"/>
    <col min="8248" max="8248" width="1.625" customWidth="1"/>
    <col min="8249" max="8249" width="7.875" customWidth="1"/>
    <col min="8250" max="8250" width="2" customWidth="1"/>
    <col min="8251" max="8251" width="7.75" customWidth="1"/>
    <col min="8449" max="8449" width="6.75" customWidth="1"/>
    <col min="8450" max="8450" width="3.75" customWidth="1"/>
    <col min="8451" max="8451" width="10.5" customWidth="1"/>
    <col min="8452" max="8452" width="7.75" customWidth="1"/>
    <col min="8453" max="8453" width="4" customWidth="1"/>
    <col min="8454" max="8454" width="4.25" customWidth="1"/>
    <col min="8455" max="8455" width="3.125" customWidth="1"/>
    <col min="8456" max="8456" width="5.5" customWidth="1"/>
    <col min="8457" max="8457" width="3.25" customWidth="1"/>
    <col min="8458" max="8458" width="11.875" customWidth="1"/>
    <col min="8459" max="8459" width="1.75" customWidth="1"/>
    <col min="8460" max="8460" width="13.25" customWidth="1"/>
    <col min="8461" max="8461" width="3" customWidth="1"/>
    <col min="8462" max="8462" width="9.125" customWidth="1"/>
    <col min="8463" max="8463" width="3.375" customWidth="1"/>
    <col min="8464" max="8464" width="8.5" customWidth="1"/>
    <col min="8465" max="8465" width="6.375" customWidth="1"/>
    <col min="8466" max="8466" width="7.75" customWidth="1"/>
    <col min="8467" max="8468" width="4.125" customWidth="1"/>
    <col min="8469" max="8469" width="11" customWidth="1"/>
    <col min="8470" max="8470" width="4.5" customWidth="1"/>
    <col min="8476" max="8476" width="9.625" bestFit="1" customWidth="1"/>
    <col min="8477" max="8477" width="11.625" customWidth="1"/>
    <col min="8478" max="8478" width="15" bestFit="1" customWidth="1"/>
    <col min="8479" max="8479" width="9.375" customWidth="1"/>
    <col min="8497" max="8497" width="8.125" customWidth="1"/>
    <col min="8498" max="8498" width="2.875" customWidth="1"/>
    <col min="8500" max="8500" width="9.375" bestFit="1" customWidth="1"/>
    <col min="8502" max="8502" width="8.25" customWidth="1"/>
    <col min="8503" max="8503" width="7.75" customWidth="1"/>
    <col min="8504" max="8504" width="1.625" customWidth="1"/>
    <col min="8505" max="8505" width="7.875" customWidth="1"/>
    <col min="8506" max="8506" width="2" customWidth="1"/>
    <col min="8507" max="8507" width="7.75" customWidth="1"/>
    <col min="8705" max="8705" width="6.75" customWidth="1"/>
    <col min="8706" max="8706" width="3.75" customWidth="1"/>
    <col min="8707" max="8707" width="10.5" customWidth="1"/>
    <col min="8708" max="8708" width="7.75" customWidth="1"/>
    <col min="8709" max="8709" width="4" customWidth="1"/>
    <col min="8710" max="8710" width="4.25" customWidth="1"/>
    <col min="8711" max="8711" width="3.125" customWidth="1"/>
    <col min="8712" max="8712" width="5.5" customWidth="1"/>
    <col min="8713" max="8713" width="3.25" customWidth="1"/>
    <col min="8714" max="8714" width="11.875" customWidth="1"/>
    <col min="8715" max="8715" width="1.75" customWidth="1"/>
    <col min="8716" max="8716" width="13.25" customWidth="1"/>
    <col min="8717" max="8717" width="3" customWidth="1"/>
    <col min="8718" max="8718" width="9.125" customWidth="1"/>
    <col min="8719" max="8719" width="3.375" customWidth="1"/>
    <col min="8720" max="8720" width="8.5" customWidth="1"/>
    <col min="8721" max="8721" width="6.375" customWidth="1"/>
    <col min="8722" max="8722" width="7.75" customWidth="1"/>
    <col min="8723" max="8724" width="4.125" customWidth="1"/>
    <col min="8725" max="8725" width="11" customWidth="1"/>
    <col min="8726" max="8726" width="4.5" customWidth="1"/>
    <col min="8732" max="8732" width="9.625" bestFit="1" customWidth="1"/>
    <col min="8733" max="8733" width="11.625" customWidth="1"/>
    <col min="8734" max="8734" width="15" bestFit="1" customWidth="1"/>
    <col min="8735" max="8735" width="9.375" customWidth="1"/>
    <col min="8753" max="8753" width="8.125" customWidth="1"/>
    <col min="8754" max="8754" width="2.875" customWidth="1"/>
    <col min="8756" max="8756" width="9.375" bestFit="1" customWidth="1"/>
    <col min="8758" max="8758" width="8.25" customWidth="1"/>
    <col min="8759" max="8759" width="7.75" customWidth="1"/>
    <col min="8760" max="8760" width="1.625" customWidth="1"/>
    <col min="8761" max="8761" width="7.875" customWidth="1"/>
    <col min="8762" max="8762" width="2" customWidth="1"/>
    <col min="8763" max="8763" width="7.75" customWidth="1"/>
    <col min="8961" max="8961" width="6.75" customWidth="1"/>
    <col min="8962" max="8962" width="3.75" customWidth="1"/>
    <col min="8963" max="8963" width="10.5" customWidth="1"/>
    <col min="8964" max="8964" width="7.75" customWidth="1"/>
    <col min="8965" max="8965" width="4" customWidth="1"/>
    <col min="8966" max="8966" width="4.25" customWidth="1"/>
    <col min="8967" max="8967" width="3.125" customWidth="1"/>
    <col min="8968" max="8968" width="5.5" customWidth="1"/>
    <col min="8969" max="8969" width="3.25" customWidth="1"/>
    <col min="8970" max="8970" width="11.875" customWidth="1"/>
    <col min="8971" max="8971" width="1.75" customWidth="1"/>
    <col min="8972" max="8972" width="13.25" customWidth="1"/>
    <col min="8973" max="8973" width="3" customWidth="1"/>
    <col min="8974" max="8974" width="9.125" customWidth="1"/>
    <col min="8975" max="8975" width="3.375" customWidth="1"/>
    <col min="8976" max="8976" width="8.5" customWidth="1"/>
    <col min="8977" max="8977" width="6.375" customWidth="1"/>
    <col min="8978" max="8978" width="7.75" customWidth="1"/>
    <col min="8979" max="8980" width="4.125" customWidth="1"/>
    <col min="8981" max="8981" width="11" customWidth="1"/>
    <col min="8982" max="8982" width="4.5" customWidth="1"/>
    <col min="8988" max="8988" width="9.625" bestFit="1" customWidth="1"/>
    <col min="8989" max="8989" width="11.625" customWidth="1"/>
    <col min="8990" max="8990" width="15" bestFit="1" customWidth="1"/>
    <col min="8991" max="8991" width="9.375" customWidth="1"/>
    <col min="9009" max="9009" width="8.125" customWidth="1"/>
    <col min="9010" max="9010" width="2.875" customWidth="1"/>
    <col min="9012" max="9012" width="9.375" bestFit="1" customWidth="1"/>
    <col min="9014" max="9014" width="8.25" customWidth="1"/>
    <col min="9015" max="9015" width="7.75" customWidth="1"/>
    <col min="9016" max="9016" width="1.625" customWidth="1"/>
    <col min="9017" max="9017" width="7.875" customWidth="1"/>
    <col min="9018" max="9018" width="2" customWidth="1"/>
    <col min="9019" max="9019" width="7.75" customWidth="1"/>
    <col min="9217" max="9217" width="6.75" customWidth="1"/>
    <col min="9218" max="9218" width="3.75" customWidth="1"/>
    <col min="9219" max="9219" width="10.5" customWidth="1"/>
    <col min="9220" max="9220" width="7.75" customWidth="1"/>
    <col min="9221" max="9221" width="4" customWidth="1"/>
    <col min="9222" max="9222" width="4.25" customWidth="1"/>
    <col min="9223" max="9223" width="3.125" customWidth="1"/>
    <col min="9224" max="9224" width="5.5" customWidth="1"/>
    <col min="9225" max="9225" width="3.25" customWidth="1"/>
    <col min="9226" max="9226" width="11.875" customWidth="1"/>
    <col min="9227" max="9227" width="1.75" customWidth="1"/>
    <col min="9228" max="9228" width="13.25" customWidth="1"/>
    <col min="9229" max="9229" width="3" customWidth="1"/>
    <col min="9230" max="9230" width="9.125" customWidth="1"/>
    <col min="9231" max="9231" width="3.375" customWidth="1"/>
    <col min="9232" max="9232" width="8.5" customWidth="1"/>
    <col min="9233" max="9233" width="6.375" customWidth="1"/>
    <col min="9234" max="9234" width="7.75" customWidth="1"/>
    <col min="9235" max="9236" width="4.125" customWidth="1"/>
    <col min="9237" max="9237" width="11" customWidth="1"/>
    <col min="9238" max="9238" width="4.5" customWidth="1"/>
    <col min="9244" max="9244" width="9.625" bestFit="1" customWidth="1"/>
    <col min="9245" max="9245" width="11.625" customWidth="1"/>
    <col min="9246" max="9246" width="15" bestFit="1" customWidth="1"/>
    <col min="9247" max="9247" width="9.375" customWidth="1"/>
    <col min="9265" max="9265" width="8.125" customWidth="1"/>
    <col min="9266" max="9266" width="2.875" customWidth="1"/>
    <col min="9268" max="9268" width="9.375" bestFit="1" customWidth="1"/>
    <col min="9270" max="9270" width="8.25" customWidth="1"/>
    <col min="9271" max="9271" width="7.75" customWidth="1"/>
    <col min="9272" max="9272" width="1.625" customWidth="1"/>
    <col min="9273" max="9273" width="7.875" customWidth="1"/>
    <col min="9274" max="9274" width="2" customWidth="1"/>
    <col min="9275" max="9275" width="7.75" customWidth="1"/>
    <col min="9473" max="9473" width="6.75" customWidth="1"/>
    <col min="9474" max="9474" width="3.75" customWidth="1"/>
    <col min="9475" max="9475" width="10.5" customWidth="1"/>
    <col min="9476" max="9476" width="7.75" customWidth="1"/>
    <col min="9477" max="9477" width="4" customWidth="1"/>
    <col min="9478" max="9478" width="4.25" customWidth="1"/>
    <col min="9479" max="9479" width="3.125" customWidth="1"/>
    <col min="9480" max="9480" width="5.5" customWidth="1"/>
    <col min="9481" max="9481" width="3.25" customWidth="1"/>
    <col min="9482" max="9482" width="11.875" customWidth="1"/>
    <col min="9483" max="9483" width="1.75" customWidth="1"/>
    <col min="9484" max="9484" width="13.25" customWidth="1"/>
    <col min="9485" max="9485" width="3" customWidth="1"/>
    <col min="9486" max="9486" width="9.125" customWidth="1"/>
    <col min="9487" max="9487" width="3.375" customWidth="1"/>
    <col min="9488" max="9488" width="8.5" customWidth="1"/>
    <col min="9489" max="9489" width="6.375" customWidth="1"/>
    <col min="9490" max="9490" width="7.75" customWidth="1"/>
    <col min="9491" max="9492" width="4.125" customWidth="1"/>
    <col min="9493" max="9493" width="11" customWidth="1"/>
    <col min="9494" max="9494" width="4.5" customWidth="1"/>
    <col min="9500" max="9500" width="9.625" bestFit="1" customWidth="1"/>
    <col min="9501" max="9501" width="11.625" customWidth="1"/>
    <col min="9502" max="9502" width="15" bestFit="1" customWidth="1"/>
    <col min="9503" max="9503" width="9.375" customWidth="1"/>
    <col min="9521" max="9521" width="8.125" customWidth="1"/>
    <col min="9522" max="9522" width="2.875" customWidth="1"/>
    <col min="9524" max="9524" width="9.375" bestFit="1" customWidth="1"/>
    <col min="9526" max="9526" width="8.25" customWidth="1"/>
    <col min="9527" max="9527" width="7.75" customWidth="1"/>
    <col min="9528" max="9528" width="1.625" customWidth="1"/>
    <col min="9529" max="9529" width="7.875" customWidth="1"/>
    <col min="9530" max="9530" width="2" customWidth="1"/>
    <col min="9531" max="9531" width="7.75" customWidth="1"/>
    <col min="9729" max="9729" width="6.75" customWidth="1"/>
    <col min="9730" max="9730" width="3.75" customWidth="1"/>
    <col min="9731" max="9731" width="10.5" customWidth="1"/>
    <col min="9732" max="9732" width="7.75" customWidth="1"/>
    <col min="9733" max="9733" width="4" customWidth="1"/>
    <col min="9734" max="9734" width="4.25" customWidth="1"/>
    <col min="9735" max="9735" width="3.125" customWidth="1"/>
    <col min="9736" max="9736" width="5.5" customWidth="1"/>
    <col min="9737" max="9737" width="3.25" customWidth="1"/>
    <col min="9738" max="9738" width="11.875" customWidth="1"/>
    <col min="9739" max="9739" width="1.75" customWidth="1"/>
    <col min="9740" max="9740" width="13.25" customWidth="1"/>
    <col min="9741" max="9741" width="3" customWidth="1"/>
    <col min="9742" max="9742" width="9.125" customWidth="1"/>
    <col min="9743" max="9743" width="3.375" customWidth="1"/>
    <col min="9744" max="9744" width="8.5" customWidth="1"/>
    <col min="9745" max="9745" width="6.375" customWidth="1"/>
    <col min="9746" max="9746" width="7.75" customWidth="1"/>
    <col min="9747" max="9748" width="4.125" customWidth="1"/>
    <col min="9749" max="9749" width="11" customWidth="1"/>
    <col min="9750" max="9750" width="4.5" customWidth="1"/>
    <col min="9756" max="9756" width="9.625" bestFit="1" customWidth="1"/>
    <col min="9757" max="9757" width="11.625" customWidth="1"/>
    <col min="9758" max="9758" width="15" bestFit="1" customWidth="1"/>
    <col min="9759" max="9759" width="9.375" customWidth="1"/>
    <col min="9777" max="9777" width="8.125" customWidth="1"/>
    <col min="9778" max="9778" width="2.875" customWidth="1"/>
    <col min="9780" max="9780" width="9.375" bestFit="1" customWidth="1"/>
    <col min="9782" max="9782" width="8.25" customWidth="1"/>
    <col min="9783" max="9783" width="7.75" customWidth="1"/>
    <col min="9784" max="9784" width="1.625" customWidth="1"/>
    <col min="9785" max="9785" width="7.875" customWidth="1"/>
    <col min="9786" max="9786" width="2" customWidth="1"/>
    <col min="9787" max="9787" width="7.75" customWidth="1"/>
    <col min="9985" max="9985" width="6.75" customWidth="1"/>
    <col min="9986" max="9986" width="3.75" customWidth="1"/>
    <col min="9987" max="9987" width="10.5" customWidth="1"/>
    <col min="9988" max="9988" width="7.75" customWidth="1"/>
    <col min="9989" max="9989" width="4" customWidth="1"/>
    <col min="9990" max="9990" width="4.25" customWidth="1"/>
    <col min="9991" max="9991" width="3.125" customWidth="1"/>
    <col min="9992" max="9992" width="5.5" customWidth="1"/>
    <col min="9993" max="9993" width="3.25" customWidth="1"/>
    <col min="9994" max="9994" width="11.875" customWidth="1"/>
    <col min="9995" max="9995" width="1.75" customWidth="1"/>
    <col min="9996" max="9996" width="13.25" customWidth="1"/>
    <col min="9997" max="9997" width="3" customWidth="1"/>
    <col min="9998" max="9998" width="9.125" customWidth="1"/>
    <col min="9999" max="9999" width="3.375" customWidth="1"/>
    <col min="10000" max="10000" width="8.5" customWidth="1"/>
    <col min="10001" max="10001" width="6.375" customWidth="1"/>
    <col min="10002" max="10002" width="7.75" customWidth="1"/>
    <col min="10003" max="10004" width="4.125" customWidth="1"/>
    <col min="10005" max="10005" width="11" customWidth="1"/>
    <col min="10006" max="10006" width="4.5" customWidth="1"/>
    <col min="10012" max="10012" width="9.625" bestFit="1" customWidth="1"/>
    <col min="10013" max="10013" width="11.625" customWidth="1"/>
    <col min="10014" max="10014" width="15" bestFit="1" customWidth="1"/>
    <col min="10015" max="10015" width="9.375" customWidth="1"/>
    <col min="10033" max="10033" width="8.125" customWidth="1"/>
    <col min="10034" max="10034" width="2.875" customWidth="1"/>
    <col min="10036" max="10036" width="9.375" bestFit="1" customWidth="1"/>
    <col min="10038" max="10038" width="8.25" customWidth="1"/>
    <col min="10039" max="10039" width="7.75" customWidth="1"/>
    <col min="10040" max="10040" width="1.625" customWidth="1"/>
    <col min="10041" max="10041" width="7.875" customWidth="1"/>
    <col min="10042" max="10042" width="2" customWidth="1"/>
    <col min="10043" max="10043" width="7.75" customWidth="1"/>
    <col min="10241" max="10241" width="6.75" customWidth="1"/>
    <col min="10242" max="10242" width="3.75" customWidth="1"/>
    <col min="10243" max="10243" width="10.5" customWidth="1"/>
    <col min="10244" max="10244" width="7.75" customWidth="1"/>
    <col min="10245" max="10245" width="4" customWidth="1"/>
    <col min="10246" max="10246" width="4.25" customWidth="1"/>
    <col min="10247" max="10247" width="3.125" customWidth="1"/>
    <col min="10248" max="10248" width="5.5" customWidth="1"/>
    <col min="10249" max="10249" width="3.25" customWidth="1"/>
    <col min="10250" max="10250" width="11.875" customWidth="1"/>
    <col min="10251" max="10251" width="1.75" customWidth="1"/>
    <col min="10252" max="10252" width="13.25" customWidth="1"/>
    <col min="10253" max="10253" width="3" customWidth="1"/>
    <col min="10254" max="10254" width="9.125" customWidth="1"/>
    <col min="10255" max="10255" width="3.375" customWidth="1"/>
    <col min="10256" max="10256" width="8.5" customWidth="1"/>
    <col min="10257" max="10257" width="6.375" customWidth="1"/>
    <col min="10258" max="10258" width="7.75" customWidth="1"/>
    <col min="10259" max="10260" width="4.125" customWidth="1"/>
    <col min="10261" max="10261" width="11" customWidth="1"/>
    <col min="10262" max="10262" width="4.5" customWidth="1"/>
    <col min="10268" max="10268" width="9.625" bestFit="1" customWidth="1"/>
    <col min="10269" max="10269" width="11.625" customWidth="1"/>
    <col min="10270" max="10270" width="15" bestFit="1" customWidth="1"/>
    <col min="10271" max="10271" width="9.375" customWidth="1"/>
    <col min="10289" max="10289" width="8.125" customWidth="1"/>
    <col min="10290" max="10290" width="2.875" customWidth="1"/>
    <col min="10292" max="10292" width="9.375" bestFit="1" customWidth="1"/>
    <col min="10294" max="10294" width="8.25" customWidth="1"/>
    <col min="10295" max="10295" width="7.75" customWidth="1"/>
    <col min="10296" max="10296" width="1.625" customWidth="1"/>
    <col min="10297" max="10297" width="7.875" customWidth="1"/>
    <col min="10298" max="10298" width="2" customWidth="1"/>
    <col min="10299" max="10299" width="7.75" customWidth="1"/>
    <col min="10497" max="10497" width="6.75" customWidth="1"/>
    <col min="10498" max="10498" width="3.75" customWidth="1"/>
    <col min="10499" max="10499" width="10.5" customWidth="1"/>
    <col min="10500" max="10500" width="7.75" customWidth="1"/>
    <col min="10501" max="10501" width="4" customWidth="1"/>
    <col min="10502" max="10502" width="4.25" customWidth="1"/>
    <col min="10503" max="10503" width="3.125" customWidth="1"/>
    <col min="10504" max="10504" width="5.5" customWidth="1"/>
    <col min="10505" max="10505" width="3.25" customWidth="1"/>
    <col min="10506" max="10506" width="11.875" customWidth="1"/>
    <col min="10507" max="10507" width="1.75" customWidth="1"/>
    <col min="10508" max="10508" width="13.25" customWidth="1"/>
    <col min="10509" max="10509" width="3" customWidth="1"/>
    <col min="10510" max="10510" width="9.125" customWidth="1"/>
    <col min="10511" max="10511" width="3.375" customWidth="1"/>
    <col min="10512" max="10512" width="8.5" customWidth="1"/>
    <col min="10513" max="10513" width="6.375" customWidth="1"/>
    <col min="10514" max="10514" width="7.75" customWidth="1"/>
    <col min="10515" max="10516" width="4.125" customWidth="1"/>
    <col min="10517" max="10517" width="11" customWidth="1"/>
    <col min="10518" max="10518" width="4.5" customWidth="1"/>
    <col min="10524" max="10524" width="9.625" bestFit="1" customWidth="1"/>
    <col min="10525" max="10525" width="11.625" customWidth="1"/>
    <col min="10526" max="10526" width="15" bestFit="1" customWidth="1"/>
    <col min="10527" max="10527" width="9.375" customWidth="1"/>
    <col min="10545" max="10545" width="8.125" customWidth="1"/>
    <col min="10546" max="10546" width="2.875" customWidth="1"/>
    <col min="10548" max="10548" width="9.375" bestFit="1" customWidth="1"/>
    <col min="10550" max="10550" width="8.25" customWidth="1"/>
    <col min="10551" max="10551" width="7.75" customWidth="1"/>
    <col min="10552" max="10552" width="1.625" customWidth="1"/>
    <col min="10553" max="10553" width="7.875" customWidth="1"/>
    <col min="10554" max="10554" width="2" customWidth="1"/>
    <col min="10555" max="10555" width="7.75" customWidth="1"/>
    <col min="10753" max="10753" width="6.75" customWidth="1"/>
    <col min="10754" max="10754" width="3.75" customWidth="1"/>
    <col min="10755" max="10755" width="10.5" customWidth="1"/>
    <col min="10756" max="10756" width="7.75" customWidth="1"/>
    <col min="10757" max="10757" width="4" customWidth="1"/>
    <col min="10758" max="10758" width="4.25" customWidth="1"/>
    <col min="10759" max="10759" width="3.125" customWidth="1"/>
    <col min="10760" max="10760" width="5.5" customWidth="1"/>
    <col min="10761" max="10761" width="3.25" customWidth="1"/>
    <col min="10762" max="10762" width="11.875" customWidth="1"/>
    <col min="10763" max="10763" width="1.75" customWidth="1"/>
    <col min="10764" max="10764" width="13.25" customWidth="1"/>
    <col min="10765" max="10765" width="3" customWidth="1"/>
    <col min="10766" max="10766" width="9.125" customWidth="1"/>
    <col min="10767" max="10767" width="3.375" customWidth="1"/>
    <col min="10768" max="10768" width="8.5" customWidth="1"/>
    <col min="10769" max="10769" width="6.375" customWidth="1"/>
    <col min="10770" max="10770" width="7.75" customWidth="1"/>
    <col min="10771" max="10772" width="4.125" customWidth="1"/>
    <col min="10773" max="10773" width="11" customWidth="1"/>
    <col min="10774" max="10774" width="4.5" customWidth="1"/>
    <col min="10780" max="10780" width="9.625" bestFit="1" customWidth="1"/>
    <col min="10781" max="10781" width="11.625" customWidth="1"/>
    <col min="10782" max="10782" width="15" bestFit="1" customWidth="1"/>
    <col min="10783" max="10783" width="9.375" customWidth="1"/>
    <col min="10801" max="10801" width="8.125" customWidth="1"/>
    <col min="10802" max="10802" width="2.875" customWidth="1"/>
    <col min="10804" max="10804" width="9.375" bestFit="1" customWidth="1"/>
    <col min="10806" max="10806" width="8.25" customWidth="1"/>
    <col min="10807" max="10807" width="7.75" customWidth="1"/>
    <col min="10808" max="10808" width="1.625" customWidth="1"/>
    <col min="10809" max="10809" width="7.875" customWidth="1"/>
    <col min="10810" max="10810" width="2" customWidth="1"/>
    <col min="10811" max="10811" width="7.75" customWidth="1"/>
    <col min="11009" max="11009" width="6.75" customWidth="1"/>
    <col min="11010" max="11010" width="3.75" customWidth="1"/>
    <col min="11011" max="11011" width="10.5" customWidth="1"/>
    <col min="11012" max="11012" width="7.75" customWidth="1"/>
    <col min="11013" max="11013" width="4" customWidth="1"/>
    <col min="11014" max="11014" width="4.25" customWidth="1"/>
    <col min="11015" max="11015" width="3.125" customWidth="1"/>
    <col min="11016" max="11016" width="5.5" customWidth="1"/>
    <col min="11017" max="11017" width="3.25" customWidth="1"/>
    <col min="11018" max="11018" width="11.875" customWidth="1"/>
    <col min="11019" max="11019" width="1.75" customWidth="1"/>
    <col min="11020" max="11020" width="13.25" customWidth="1"/>
    <col min="11021" max="11021" width="3" customWidth="1"/>
    <col min="11022" max="11022" width="9.125" customWidth="1"/>
    <col min="11023" max="11023" width="3.375" customWidth="1"/>
    <col min="11024" max="11024" width="8.5" customWidth="1"/>
    <col min="11025" max="11025" width="6.375" customWidth="1"/>
    <col min="11026" max="11026" width="7.75" customWidth="1"/>
    <col min="11027" max="11028" width="4.125" customWidth="1"/>
    <col min="11029" max="11029" width="11" customWidth="1"/>
    <col min="11030" max="11030" width="4.5" customWidth="1"/>
    <col min="11036" max="11036" width="9.625" bestFit="1" customWidth="1"/>
    <col min="11037" max="11037" width="11.625" customWidth="1"/>
    <col min="11038" max="11038" width="15" bestFit="1" customWidth="1"/>
    <col min="11039" max="11039" width="9.375" customWidth="1"/>
    <col min="11057" max="11057" width="8.125" customWidth="1"/>
    <col min="11058" max="11058" width="2.875" customWidth="1"/>
    <col min="11060" max="11060" width="9.375" bestFit="1" customWidth="1"/>
    <col min="11062" max="11062" width="8.25" customWidth="1"/>
    <col min="11063" max="11063" width="7.75" customWidth="1"/>
    <col min="11064" max="11064" width="1.625" customWidth="1"/>
    <col min="11065" max="11065" width="7.875" customWidth="1"/>
    <col min="11066" max="11066" width="2" customWidth="1"/>
    <col min="11067" max="11067" width="7.75" customWidth="1"/>
    <col min="11265" max="11265" width="6.75" customWidth="1"/>
    <col min="11266" max="11266" width="3.75" customWidth="1"/>
    <col min="11267" max="11267" width="10.5" customWidth="1"/>
    <col min="11268" max="11268" width="7.75" customWidth="1"/>
    <col min="11269" max="11269" width="4" customWidth="1"/>
    <col min="11270" max="11270" width="4.25" customWidth="1"/>
    <col min="11271" max="11271" width="3.125" customWidth="1"/>
    <col min="11272" max="11272" width="5.5" customWidth="1"/>
    <col min="11273" max="11273" width="3.25" customWidth="1"/>
    <col min="11274" max="11274" width="11.875" customWidth="1"/>
    <col min="11275" max="11275" width="1.75" customWidth="1"/>
    <col min="11276" max="11276" width="13.25" customWidth="1"/>
    <col min="11277" max="11277" width="3" customWidth="1"/>
    <col min="11278" max="11278" width="9.125" customWidth="1"/>
    <col min="11279" max="11279" width="3.375" customWidth="1"/>
    <col min="11280" max="11280" width="8.5" customWidth="1"/>
    <col min="11281" max="11281" width="6.375" customWidth="1"/>
    <col min="11282" max="11282" width="7.75" customWidth="1"/>
    <col min="11283" max="11284" width="4.125" customWidth="1"/>
    <col min="11285" max="11285" width="11" customWidth="1"/>
    <col min="11286" max="11286" width="4.5" customWidth="1"/>
    <col min="11292" max="11292" width="9.625" bestFit="1" customWidth="1"/>
    <col min="11293" max="11293" width="11.625" customWidth="1"/>
    <col min="11294" max="11294" width="15" bestFit="1" customWidth="1"/>
    <col min="11295" max="11295" width="9.375" customWidth="1"/>
    <col min="11313" max="11313" width="8.125" customWidth="1"/>
    <col min="11314" max="11314" width="2.875" customWidth="1"/>
    <col min="11316" max="11316" width="9.375" bestFit="1" customWidth="1"/>
    <col min="11318" max="11318" width="8.25" customWidth="1"/>
    <col min="11319" max="11319" width="7.75" customWidth="1"/>
    <col min="11320" max="11320" width="1.625" customWidth="1"/>
    <col min="11321" max="11321" width="7.875" customWidth="1"/>
    <col min="11322" max="11322" width="2" customWidth="1"/>
    <col min="11323" max="11323" width="7.75" customWidth="1"/>
    <col min="11521" max="11521" width="6.75" customWidth="1"/>
    <col min="11522" max="11522" width="3.75" customWidth="1"/>
    <col min="11523" max="11523" width="10.5" customWidth="1"/>
    <col min="11524" max="11524" width="7.75" customWidth="1"/>
    <col min="11525" max="11525" width="4" customWidth="1"/>
    <col min="11526" max="11526" width="4.25" customWidth="1"/>
    <col min="11527" max="11527" width="3.125" customWidth="1"/>
    <col min="11528" max="11528" width="5.5" customWidth="1"/>
    <col min="11529" max="11529" width="3.25" customWidth="1"/>
    <col min="11530" max="11530" width="11.875" customWidth="1"/>
    <col min="11531" max="11531" width="1.75" customWidth="1"/>
    <col min="11532" max="11532" width="13.25" customWidth="1"/>
    <col min="11533" max="11533" width="3" customWidth="1"/>
    <col min="11534" max="11534" width="9.125" customWidth="1"/>
    <col min="11535" max="11535" width="3.375" customWidth="1"/>
    <col min="11536" max="11536" width="8.5" customWidth="1"/>
    <col min="11537" max="11537" width="6.375" customWidth="1"/>
    <col min="11538" max="11538" width="7.75" customWidth="1"/>
    <col min="11539" max="11540" width="4.125" customWidth="1"/>
    <col min="11541" max="11541" width="11" customWidth="1"/>
    <col min="11542" max="11542" width="4.5" customWidth="1"/>
    <col min="11548" max="11548" width="9.625" bestFit="1" customWidth="1"/>
    <col min="11549" max="11549" width="11.625" customWidth="1"/>
    <col min="11550" max="11550" width="15" bestFit="1" customWidth="1"/>
    <col min="11551" max="11551" width="9.375" customWidth="1"/>
    <col min="11569" max="11569" width="8.125" customWidth="1"/>
    <col min="11570" max="11570" width="2.875" customWidth="1"/>
    <col min="11572" max="11572" width="9.375" bestFit="1" customWidth="1"/>
    <col min="11574" max="11574" width="8.25" customWidth="1"/>
    <col min="11575" max="11575" width="7.75" customWidth="1"/>
    <col min="11576" max="11576" width="1.625" customWidth="1"/>
    <col min="11577" max="11577" width="7.875" customWidth="1"/>
    <col min="11578" max="11578" width="2" customWidth="1"/>
    <col min="11579" max="11579" width="7.75" customWidth="1"/>
    <col min="11777" max="11777" width="6.75" customWidth="1"/>
    <col min="11778" max="11778" width="3.75" customWidth="1"/>
    <col min="11779" max="11779" width="10.5" customWidth="1"/>
    <col min="11780" max="11780" width="7.75" customWidth="1"/>
    <col min="11781" max="11781" width="4" customWidth="1"/>
    <col min="11782" max="11782" width="4.25" customWidth="1"/>
    <col min="11783" max="11783" width="3.125" customWidth="1"/>
    <col min="11784" max="11784" width="5.5" customWidth="1"/>
    <col min="11785" max="11785" width="3.25" customWidth="1"/>
    <col min="11786" max="11786" width="11.875" customWidth="1"/>
    <col min="11787" max="11787" width="1.75" customWidth="1"/>
    <col min="11788" max="11788" width="13.25" customWidth="1"/>
    <col min="11789" max="11789" width="3" customWidth="1"/>
    <col min="11790" max="11790" width="9.125" customWidth="1"/>
    <col min="11791" max="11791" width="3.375" customWidth="1"/>
    <col min="11792" max="11792" width="8.5" customWidth="1"/>
    <col min="11793" max="11793" width="6.375" customWidth="1"/>
    <col min="11794" max="11794" width="7.75" customWidth="1"/>
    <col min="11795" max="11796" width="4.125" customWidth="1"/>
    <col min="11797" max="11797" width="11" customWidth="1"/>
    <col min="11798" max="11798" width="4.5" customWidth="1"/>
    <col min="11804" max="11804" width="9.625" bestFit="1" customWidth="1"/>
    <col min="11805" max="11805" width="11.625" customWidth="1"/>
    <col min="11806" max="11806" width="15" bestFit="1" customWidth="1"/>
    <col min="11807" max="11807" width="9.375" customWidth="1"/>
    <col min="11825" max="11825" width="8.125" customWidth="1"/>
    <col min="11826" max="11826" width="2.875" customWidth="1"/>
    <col min="11828" max="11828" width="9.375" bestFit="1" customWidth="1"/>
    <col min="11830" max="11830" width="8.25" customWidth="1"/>
    <col min="11831" max="11831" width="7.75" customWidth="1"/>
    <col min="11832" max="11832" width="1.625" customWidth="1"/>
    <col min="11833" max="11833" width="7.875" customWidth="1"/>
    <col min="11834" max="11834" width="2" customWidth="1"/>
    <col min="11835" max="11835" width="7.75" customWidth="1"/>
    <col min="12033" max="12033" width="6.75" customWidth="1"/>
    <col min="12034" max="12034" width="3.75" customWidth="1"/>
    <col min="12035" max="12035" width="10.5" customWidth="1"/>
    <col min="12036" max="12036" width="7.75" customWidth="1"/>
    <col min="12037" max="12037" width="4" customWidth="1"/>
    <col min="12038" max="12038" width="4.25" customWidth="1"/>
    <col min="12039" max="12039" width="3.125" customWidth="1"/>
    <col min="12040" max="12040" width="5.5" customWidth="1"/>
    <col min="12041" max="12041" width="3.25" customWidth="1"/>
    <col min="12042" max="12042" width="11.875" customWidth="1"/>
    <col min="12043" max="12043" width="1.75" customWidth="1"/>
    <col min="12044" max="12044" width="13.25" customWidth="1"/>
    <col min="12045" max="12045" width="3" customWidth="1"/>
    <col min="12046" max="12046" width="9.125" customWidth="1"/>
    <col min="12047" max="12047" width="3.375" customWidth="1"/>
    <col min="12048" max="12048" width="8.5" customWidth="1"/>
    <col min="12049" max="12049" width="6.375" customWidth="1"/>
    <col min="12050" max="12050" width="7.75" customWidth="1"/>
    <col min="12051" max="12052" width="4.125" customWidth="1"/>
    <col min="12053" max="12053" width="11" customWidth="1"/>
    <col min="12054" max="12054" width="4.5" customWidth="1"/>
    <col min="12060" max="12060" width="9.625" bestFit="1" customWidth="1"/>
    <col min="12061" max="12061" width="11.625" customWidth="1"/>
    <col min="12062" max="12062" width="15" bestFit="1" customWidth="1"/>
    <col min="12063" max="12063" width="9.375" customWidth="1"/>
    <col min="12081" max="12081" width="8.125" customWidth="1"/>
    <col min="12082" max="12082" width="2.875" customWidth="1"/>
    <col min="12084" max="12084" width="9.375" bestFit="1" customWidth="1"/>
    <col min="12086" max="12086" width="8.25" customWidth="1"/>
    <col min="12087" max="12087" width="7.75" customWidth="1"/>
    <col min="12088" max="12088" width="1.625" customWidth="1"/>
    <col min="12089" max="12089" width="7.875" customWidth="1"/>
    <col min="12090" max="12090" width="2" customWidth="1"/>
    <col min="12091" max="12091" width="7.75" customWidth="1"/>
    <col min="12289" max="12289" width="6.75" customWidth="1"/>
    <col min="12290" max="12290" width="3.75" customWidth="1"/>
    <col min="12291" max="12291" width="10.5" customWidth="1"/>
    <col min="12292" max="12292" width="7.75" customWidth="1"/>
    <col min="12293" max="12293" width="4" customWidth="1"/>
    <col min="12294" max="12294" width="4.25" customWidth="1"/>
    <col min="12295" max="12295" width="3.125" customWidth="1"/>
    <col min="12296" max="12296" width="5.5" customWidth="1"/>
    <col min="12297" max="12297" width="3.25" customWidth="1"/>
    <col min="12298" max="12298" width="11.875" customWidth="1"/>
    <col min="12299" max="12299" width="1.75" customWidth="1"/>
    <col min="12300" max="12300" width="13.25" customWidth="1"/>
    <col min="12301" max="12301" width="3" customWidth="1"/>
    <col min="12302" max="12302" width="9.125" customWidth="1"/>
    <col min="12303" max="12303" width="3.375" customWidth="1"/>
    <col min="12304" max="12304" width="8.5" customWidth="1"/>
    <col min="12305" max="12305" width="6.375" customWidth="1"/>
    <col min="12306" max="12306" width="7.75" customWidth="1"/>
    <col min="12307" max="12308" width="4.125" customWidth="1"/>
    <col min="12309" max="12309" width="11" customWidth="1"/>
    <col min="12310" max="12310" width="4.5" customWidth="1"/>
    <col min="12316" max="12316" width="9.625" bestFit="1" customWidth="1"/>
    <col min="12317" max="12317" width="11.625" customWidth="1"/>
    <col min="12318" max="12318" width="15" bestFit="1" customWidth="1"/>
    <col min="12319" max="12319" width="9.375" customWidth="1"/>
    <col min="12337" max="12337" width="8.125" customWidth="1"/>
    <col min="12338" max="12338" width="2.875" customWidth="1"/>
    <col min="12340" max="12340" width="9.375" bestFit="1" customWidth="1"/>
    <col min="12342" max="12342" width="8.25" customWidth="1"/>
    <col min="12343" max="12343" width="7.75" customWidth="1"/>
    <col min="12344" max="12344" width="1.625" customWidth="1"/>
    <col min="12345" max="12345" width="7.875" customWidth="1"/>
    <col min="12346" max="12346" width="2" customWidth="1"/>
    <col min="12347" max="12347" width="7.75" customWidth="1"/>
    <col min="12545" max="12545" width="6.75" customWidth="1"/>
    <col min="12546" max="12546" width="3.75" customWidth="1"/>
    <col min="12547" max="12547" width="10.5" customWidth="1"/>
    <col min="12548" max="12548" width="7.75" customWidth="1"/>
    <col min="12549" max="12549" width="4" customWidth="1"/>
    <col min="12550" max="12550" width="4.25" customWidth="1"/>
    <col min="12551" max="12551" width="3.125" customWidth="1"/>
    <col min="12552" max="12552" width="5.5" customWidth="1"/>
    <col min="12553" max="12553" width="3.25" customWidth="1"/>
    <col min="12554" max="12554" width="11.875" customWidth="1"/>
    <col min="12555" max="12555" width="1.75" customWidth="1"/>
    <col min="12556" max="12556" width="13.25" customWidth="1"/>
    <col min="12557" max="12557" width="3" customWidth="1"/>
    <col min="12558" max="12558" width="9.125" customWidth="1"/>
    <col min="12559" max="12559" width="3.375" customWidth="1"/>
    <col min="12560" max="12560" width="8.5" customWidth="1"/>
    <col min="12561" max="12561" width="6.375" customWidth="1"/>
    <col min="12562" max="12562" width="7.75" customWidth="1"/>
    <col min="12563" max="12564" width="4.125" customWidth="1"/>
    <col min="12565" max="12565" width="11" customWidth="1"/>
    <col min="12566" max="12566" width="4.5" customWidth="1"/>
    <col min="12572" max="12572" width="9.625" bestFit="1" customWidth="1"/>
    <col min="12573" max="12573" width="11.625" customWidth="1"/>
    <col min="12574" max="12574" width="15" bestFit="1" customWidth="1"/>
    <col min="12575" max="12575" width="9.375" customWidth="1"/>
    <col min="12593" max="12593" width="8.125" customWidth="1"/>
    <col min="12594" max="12594" width="2.875" customWidth="1"/>
    <col min="12596" max="12596" width="9.375" bestFit="1" customWidth="1"/>
    <col min="12598" max="12598" width="8.25" customWidth="1"/>
    <col min="12599" max="12599" width="7.75" customWidth="1"/>
    <col min="12600" max="12600" width="1.625" customWidth="1"/>
    <col min="12601" max="12601" width="7.875" customWidth="1"/>
    <col min="12602" max="12602" width="2" customWidth="1"/>
    <col min="12603" max="12603" width="7.75" customWidth="1"/>
    <col min="12801" max="12801" width="6.75" customWidth="1"/>
    <col min="12802" max="12802" width="3.75" customWidth="1"/>
    <col min="12803" max="12803" width="10.5" customWidth="1"/>
    <col min="12804" max="12804" width="7.75" customWidth="1"/>
    <col min="12805" max="12805" width="4" customWidth="1"/>
    <col min="12806" max="12806" width="4.25" customWidth="1"/>
    <col min="12807" max="12807" width="3.125" customWidth="1"/>
    <col min="12808" max="12808" width="5.5" customWidth="1"/>
    <col min="12809" max="12809" width="3.25" customWidth="1"/>
    <col min="12810" max="12810" width="11.875" customWidth="1"/>
    <col min="12811" max="12811" width="1.75" customWidth="1"/>
    <col min="12812" max="12812" width="13.25" customWidth="1"/>
    <col min="12813" max="12813" width="3" customWidth="1"/>
    <col min="12814" max="12814" width="9.125" customWidth="1"/>
    <col min="12815" max="12815" width="3.375" customWidth="1"/>
    <col min="12816" max="12816" width="8.5" customWidth="1"/>
    <col min="12817" max="12817" width="6.375" customWidth="1"/>
    <col min="12818" max="12818" width="7.75" customWidth="1"/>
    <col min="12819" max="12820" width="4.125" customWidth="1"/>
    <col min="12821" max="12821" width="11" customWidth="1"/>
    <col min="12822" max="12822" width="4.5" customWidth="1"/>
    <col min="12828" max="12828" width="9.625" bestFit="1" customWidth="1"/>
    <col min="12829" max="12829" width="11.625" customWidth="1"/>
    <col min="12830" max="12830" width="15" bestFit="1" customWidth="1"/>
    <col min="12831" max="12831" width="9.375" customWidth="1"/>
    <col min="12849" max="12849" width="8.125" customWidth="1"/>
    <col min="12850" max="12850" width="2.875" customWidth="1"/>
    <col min="12852" max="12852" width="9.375" bestFit="1" customWidth="1"/>
    <col min="12854" max="12854" width="8.25" customWidth="1"/>
    <col min="12855" max="12855" width="7.75" customWidth="1"/>
    <col min="12856" max="12856" width="1.625" customWidth="1"/>
    <col min="12857" max="12857" width="7.875" customWidth="1"/>
    <col min="12858" max="12858" width="2" customWidth="1"/>
    <col min="12859" max="12859" width="7.75" customWidth="1"/>
    <col min="13057" max="13057" width="6.75" customWidth="1"/>
    <col min="13058" max="13058" width="3.75" customWidth="1"/>
    <col min="13059" max="13059" width="10.5" customWidth="1"/>
    <col min="13060" max="13060" width="7.75" customWidth="1"/>
    <col min="13061" max="13061" width="4" customWidth="1"/>
    <col min="13062" max="13062" width="4.25" customWidth="1"/>
    <col min="13063" max="13063" width="3.125" customWidth="1"/>
    <col min="13064" max="13064" width="5.5" customWidth="1"/>
    <col min="13065" max="13065" width="3.25" customWidth="1"/>
    <col min="13066" max="13066" width="11.875" customWidth="1"/>
    <col min="13067" max="13067" width="1.75" customWidth="1"/>
    <col min="13068" max="13068" width="13.25" customWidth="1"/>
    <col min="13069" max="13069" width="3" customWidth="1"/>
    <col min="13070" max="13070" width="9.125" customWidth="1"/>
    <col min="13071" max="13071" width="3.375" customWidth="1"/>
    <col min="13072" max="13072" width="8.5" customWidth="1"/>
    <col min="13073" max="13073" width="6.375" customWidth="1"/>
    <col min="13074" max="13074" width="7.75" customWidth="1"/>
    <col min="13075" max="13076" width="4.125" customWidth="1"/>
    <col min="13077" max="13077" width="11" customWidth="1"/>
    <col min="13078" max="13078" width="4.5" customWidth="1"/>
    <col min="13084" max="13084" width="9.625" bestFit="1" customWidth="1"/>
    <col min="13085" max="13085" width="11.625" customWidth="1"/>
    <col min="13086" max="13086" width="15" bestFit="1" customWidth="1"/>
    <col min="13087" max="13087" width="9.375" customWidth="1"/>
    <col min="13105" max="13105" width="8.125" customWidth="1"/>
    <col min="13106" max="13106" width="2.875" customWidth="1"/>
    <col min="13108" max="13108" width="9.375" bestFit="1" customWidth="1"/>
    <col min="13110" max="13110" width="8.25" customWidth="1"/>
    <col min="13111" max="13111" width="7.75" customWidth="1"/>
    <col min="13112" max="13112" width="1.625" customWidth="1"/>
    <col min="13113" max="13113" width="7.875" customWidth="1"/>
    <col min="13114" max="13114" width="2" customWidth="1"/>
    <col min="13115" max="13115" width="7.75" customWidth="1"/>
    <col min="13313" max="13313" width="6.75" customWidth="1"/>
    <col min="13314" max="13314" width="3.75" customWidth="1"/>
    <col min="13315" max="13315" width="10.5" customWidth="1"/>
    <col min="13316" max="13316" width="7.75" customWidth="1"/>
    <col min="13317" max="13317" width="4" customWidth="1"/>
    <col min="13318" max="13318" width="4.25" customWidth="1"/>
    <col min="13319" max="13319" width="3.125" customWidth="1"/>
    <col min="13320" max="13320" width="5.5" customWidth="1"/>
    <col min="13321" max="13321" width="3.25" customWidth="1"/>
    <col min="13322" max="13322" width="11.875" customWidth="1"/>
    <col min="13323" max="13323" width="1.75" customWidth="1"/>
    <col min="13324" max="13324" width="13.25" customWidth="1"/>
    <col min="13325" max="13325" width="3" customWidth="1"/>
    <col min="13326" max="13326" width="9.125" customWidth="1"/>
    <col min="13327" max="13327" width="3.375" customWidth="1"/>
    <col min="13328" max="13328" width="8.5" customWidth="1"/>
    <col min="13329" max="13329" width="6.375" customWidth="1"/>
    <col min="13330" max="13330" width="7.75" customWidth="1"/>
    <col min="13331" max="13332" width="4.125" customWidth="1"/>
    <col min="13333" max="13333" width="11" customWidth="1"/>
    <col min="13334" max="13334" width="4.5" customWidth="1"/>
    <col min="13340" max="13340" width="9.625" bestFit="1" customWidth="1"/>
    <col min="13341" max="13341" width="11.625" customWidth="1"/>
    <col min="13342" max="13342" width="15" bestFit="1" customWidth="1"/>
    <col min="13343" max="13343" width="9.375" customWidth="1"/>
    <col min="13361" max="13361" width="8.125" customWidth="1"/>
    <col min="13362" max="13362" width="2.875" customWidth="1"/>
    <col min="13364" max="13364" width="9.375" bestFit="1" customWidth="1"/>
    <col min="13366" max="13366" width="8.25" customWidth="1"/>
    <col min="13367" max="13367" width="7.75" customWidth="1"/>
    <col min="13368" max="13368" width="1.625" customWidth="1"/>
    <col min="13369" max="13369" width="7.875" customWidth="1"/>
    <col min="13370" max="13370" width="2" customWidth="1"/>
    <col min="13371" max="13371" width="7.75" customWidth="1"/>
    <col min="13569" max="13569" width="6.75" customWidth="1"/>
    <col min="13570" max="13570" width="3.75" customWidth="1"/>
    <col min="13571" max="13571" width="10.5" customWidth="1"/>
    <col min="13572" max="13572" width="7.75" customWidth="1"/>
    <col min="13573" max="13573" width="4" customWidth="1"/>
    <col min="13574" max="13574" width="4.25" customWidth="1"/>
    <col min="13575" max="13575" width="3.125" customWidth="1"/>
    <col min="13576" max="13576" width="5.5" customWidth="1"/>
    <col min="13577" max="13577" width="3.25" customWidth="1"/>
    <col min="13578" max="13578" width="11.875" customWidth="1"/>
    <col min="13579" max="13579" width="1.75" customWidth="1"/>
    <col min="13580" max="13580" width="13.25" customWidth="1"/>
    <col min="13581" max="13581" width="3" customWidth="1"/>
    <col min="13582" max="13582" width="9.125" customWidth="1"/>
    <col min="13583" max="13583" width="3.375" customWidth="1"/>
    <col min="13584" max="13584" width="8.5" customWidth="1"/>
    <col min="13585" max="13585" width="6.375" customWidth="1"/>
    <col min="13586" max="13586" width="7.75" customWidth="1"/>
    <col min="13587" max="13588" width="4.125" customWidth="1"/>
    <col min="13589" max="13589" width="11" customWidth="1"/>
    <col min="13590" max="13590" width="4.5" customWidth="1"/>
    <col min="13596" max="13596" width="9.625" bestFit="1" customWidth="1"/>
    <col min="13597" max="13597" width="11.625" customWidth="1"/>
    <col min="13598" max="13598" width="15" bestFit="1" customWidth="1"/>
    <col min="13599" max="13599" width="9.375" customWidth="1"/>
    <col min="13617" max="13617" width="8.125" customWidth="1"/>
    <col min="13618" max="13618" width="2.875" customWidth="1"/>
    <col min="13620" max="13620" width="9.375" bestFit="1" customWidth="1"/>
    <col min="13622" max="13622" width="8.25" customWidth="1"/>
    <col min="13623" max="13623" width="7.75" customWidth="1"/>
    <col min="13624" max="13624" width="1.625" customWidth="1"/>
    <col min="13625" max="13625" width="7.875" customWidth="1"/>
    <col min="13626" max="13626" width="2" customWidth="1"/>
    <col min="13627" max="13627" width="7.75" customWidth="1"/>
    <col min="13825" max="13825" width="6.75" customWidth="1"/>
    <col min="13826" max="13826" width="3.75" customWidth="1"/>
    <col min="13827" max="13827" width="10.5" customWidth="1"/>
    <col min="13828" max="13828" width="7.75" customWidth="1"/>
    <col min="13829" max="13829" width="4" customWidth="1"/>
    <col min="13830" max="13830" width="4.25" customWidth="1"/>
    <col min="13831" max="13831" width="3.125" customWidth="1"/>
    <col min="13832" max="13832" width="5.5" customWidth="1"/>
    <col min="13833" max="13833" width="3.25" customWidth="1"/>
    <col min="13834" max="13834" width="11.875" customWidth="1"/>
    <col min="13835" max="13835" width="1.75" customWidth="1"/>
    <col min="13836" max="13836" width="13.25" customWidth="1"/>
    <col min="13837" max="13837" width="3" customWidth="1"/>
    <col min="13838" max="13838" width="9.125" customWidth="1"/>
    <col min="13839" max="13839" width="3.375" customWidth="1"/>
    <col min="13840" max="13840" width="8.5" customWidth="1"/>
    <col min="13841" max="13841" width="6.375" customWidth="1"/>
    <col min="13842" max="13842" width="7.75" customWidth="1"/>
    <col min="13843" max="13844" width="4.125" customWidth="1"/>
    <col min="13845" max="13845" width="11" customWidth="1"/>
    <col min="13846" max="13846" width="4.5" customWidth="1"/>
    <col min="13852" max="13852" width="9.625" bestFit="1" customWidth="1"/>
    <col min="13853" max="13853" width="11.625" customWidth="1"/>
    <col min="13854" max="13854" width="15" bestFit="1" customWidth="1"/>
    <col min="13855" max="13855" width="9.375" customWidth="1"/>
    <col min="13873" max="13873" width="8.125" customWidth="1"/>
    <col min="13874" max="13874" width="2.875" customWidth="1"/>
    <col min="13876" max="13876" width="9.375" bestFit="1" customWidth="1"/>
    <col min="13878" max="13878" width="8.25" customWidth="1"/>
    <col min="13879" max="13879" width="7.75" customWidth="1"/>
    <col min="13880" max="13880" width="1.625" customWidth="1"/>
    <col min="13881" max="13881" width="7.875" customWidth="1"/>
    <col min="13882" max="13882" width="2" customWidth="1"/>
    <col min="13883" max="13883" width="7.75" customWidth="1"/>
    <col min="14081" max="14081" width="6.75" customWidth="1"/>
    <col min="14082" max="14082" width="3.75" customWidth="1"/>
    <col min="14083" max="14083" width="10.5" customWidth="1"/>
    <col min="14084" max="14084" width="7.75" customWidth="1"/>
    <col min="14085" max="14085" width="4" customWidth="1"/>
    <col min="14086" max="14086" width="4.25" customWidth="1"/>
    <col min="14087" max="14087" width="3.125" customWidth="1"/>
    <col min="14088" max="14088" width="5.5" customWidth="1"/>
    <col min="14089" max="14089" width="3.25" customWidth="1"/>
    <col min="14090" max="14090" width="11.875" customWidth="1"/>
    <col min="14091" max="14091" width="1.75" customWidth="1"/>
    <col min="14092" max="14092" width="13.25" customWidth="1"/>
    <col min="14093" max="14093" width="3" customWidth="1"/>
    <col min="14094" max="14094" width="9.125" customWidth="1"/>
    <col min="14095" max="14095" width="3.375" customWidth="1"/>
    <col min="14096" max="14096" width="8.5" customWidth="1"/>
    <col min="14097" max="14097" width="6.375" customWidth="1"/>
    <col min="14098" max="14098" width="7.75" customWidth="1"/>
    <col min="14099" max="14100" width="4.125" customWidth="1"/>
    <col min="14101" max="14101" width="11" customWidth="1"/>
    <col min="14102" max="14102" width="4.5" customWidth="1"/>
    <col min="14108" max="14108" width="9.625" bestFit="1" customWidth="1"/>
    <col min="14109" max="14109" width="11.625" customWidth="1"/>
    <col min="14110" max="14110" width="15" bestFit="1" customWidth="1"/>
    <col min="14111" max="14111" width="9.375" customWidth="1"/>
    <col min="14129" max="14129" width="8.125" customWidth="1"/>
    <col min="14130" max="14130" width="2.875" customWidth="1"/>
    <col min="14132" max="14132" width="9.375" bestFit="1" customWidth="1"/>
    <col min="14134" max="14134" width="8.25" customWidth="1"/>
    <col min="14135" max="14135" width="7.75" customWidth="1"/>
    <col min="14136" max="14136" width="1.625" customWidth="1"/>
    <col min="14137" max="14137" width="7.875" customWidth="1"/>
    <col min="14138" max="14138" width="2" customWidth="1"/>
    <col min="14139" max="14139" width="7.75" customWidth="1"/>
    <col min="14337" max="14337" width="6.75" customWidth="1"/>
    <col min="14338" max="14338" width="3.75" customWidth="1"/>
    <col min="14339" max="14339" width="10.5" customWidth="1"/>
    <col min="14340" max="14340" width="7.75" customWidth="1"/>
    <col min="14341" max="14341" width="4" customWidth="1"/>
    <col min="14342" max="14342" width="4.25" customWidth="1"/>
    <col min="14343" max="14343" width="3.125" customWidth="1"/>
    <col min="14344" max="14344" width="5.5" customWidth="1"/>
    <col min="14345" max="14345" width="3.25" customWidth="1"/>
    <col min="14346" max="14346" width="11.875" customWidth="1"/>
    <col min="14347" max="14347" width="1.75" customWidth="1"/>
    <col min="14348" max="14348" width="13.25" customWidth="1"/>
    <col min="14349" max="14349" width="3" customWidth="1"/>
    <col min="14350" max="14350" width="9.125" customWidth="1"/>
    <col min="14351" max="14351" width="3.375" customWidth="1"/>
    <col min="14352" max="14352" width="8.5" customWidth="1"/>
    <col min="14353" max="14353" width="6.375" customWidth="1"/>
    <col min="14354" max="14354" width="7.75" customWidth="1"/>
    <col min="14355" max="14356" width="4.125" customWidth="1"/>
    <col min="14357" max="14357" width="11" customWidth="1"/>
    <col min="14358" max="14358" width="4.5" customWidth="1"/>
    <col min="14364" max="14364" width="9.625" bestFit="1" customWidth="1"/>
    <col min="14365" max="14365" width="11.625" customWidth="1"/>
    <col min="14366" max="14366" width="15" bestFit="1" customWidth="1"/>
    <col min="14367" max="14367" width="9.375" customWidth="1"/>
    <col min="14385" max="14385" width="8.125" customWidth="1"/>
    <col min="14386" max="14386" width="2.875" customWidth="1"/>
    <col min="14388" max="14388" width="9.375" bestFit="1" customWidth="1"/>
    <col min="14390" max="14390" width="8.25" customWidth="1"/>
    <col min="14391" max="14391" width="7.75" customWidth="1"/>
    <col min="14392" max="14392" width="1.625" customWidth="1"/>
    <col min="14393" max="14393" width="7.875" customWidth="1"/>
    <col min="14394" max="14394" width="2" customWidth="1"/>
    <col min="14395" max="14395" width="7.75" customWidth="1"/>
    <col min="14593" max="14593" width="6.75" customWidth="1"/>
    <col min="14594" max="14594" width="3.75" customWidth="1"/>
    <col min="14595" max="14595" width="10.5" customWidth="1"/>
    <col min="14596" max="14596" width="7.75" customWidth="1"/>
    <col min="14597" max="14597" width="4" customWidth="1"/>
    <col min="14598" max="14598" width="4.25" customWidth="1"/>
    <col min="14599" max="14599" width="3.125" customWidth="1"/>
    <col min="14600" max="14600" width="5.5" customWidth="1"/>
    <col min="14601" max="14601" width="3.25" customWidth="1"/>
    <col min="14602" max="14602" width="11.875" customWidth="1"/>
    <col min="14603" max="14603" width="1.75" customWidth="1"/>
    <col min="14604" max="14604" width="13.25" customWidth="1"/>
    <col min="14605" max="14605" width="3" customWidth="1"/>
    <col min="14606" max="14606" width="9.125" customWidth="1"/>
    <col min="14607" max="14607" width="3.375" customWidth="1"/>
    <col min="14608" max="14608" width="8.5" customWidth="1"/>
    <col min="14609" max="14609" width="6.375" customWidth="1"/>
    <col min="14610" max="14610" width="7.75" customWidth="1"/>
    <col min="14611" max="14612" width="4.125" customWidth="1"/>
    <col min="14613" max="14613" width="11" customWidth="1"/>
    <col min="14614" max="14614" width="4.5" customWidth="1"/>
    <col min="14620" max="14620" width="9.625" bestFit="1" customWidth="1"/>
    <col min="14621" max="14621" width="11.625" customWidth="1"/>
    <col min="14622" max="14622" width="15" bestFit="1" customWidth="1"/>
    <col min="14623" max="14623" width="9.375" customWidth="1"/>
    <col min="14641" max="14641" width="8.125" customWidth="1"/>
    <col min="14642" max="14642" width="2.875" customWidth="1"/>
    <col min="14644" max="14644" width="9.375" bestFit="1" customWidth="1"/>
    <col min="14646" max="14646" width="8.25" customWidth="1"/>
    <col min="14647" max="14647" width="7.75" customWidth="1"/>
    <col min="14648" max="14648" width="1.625" customWidth="1"/>
    <col min="14649" max="14649" width="7.875" customWidth="1"/>
    <col min="14650" max="14650" width="2" customWidth="1"/>
    <col min="14651" max="14651" width="7.75" customWidth="1"/>
    <col min="14849" max="14849" width="6.75" customWidth="1"/>
    <col min="14850" max="14850" width="3.75" customWidth="1"/>
    <col min="14851" max="14851" width="10.5" customWidth="1"/>
    <col min="14852" max="14852" width="7.75" customWidth="1"/>
    <col min="14853" max="14853" width="4" customWidth="1"/>
    <col min="14854" max="14854" width="4.25" customWidth="1"/>
    <col min="14855" max="14855" width="3.125" customWidth="1"/>
    <col min="14856" max="14856" width="5.5" customWidth="1"/>
    <col min="14857" max="14857" width="3.25" customWidth="1"/>
    <col min="14858" max="14858" width="11.875" customWidth="1"/>
    <col min="14859" max="14859" width="1.75" customWidth="1"/>
    <col min="14860" max="14860" width="13.25" customWidth="1"/>
    <col min="14861" max="14861" width="3" customWidth="1"/>
    <col min="14862" max="14862" width="9.125" customWidth="1"/>
    <col min="14863" max="14863" width="3.375" customWidth="1"/>
    <col min="14864" max="14864" width="8.5" customWidth="1"/>
    <col min="14865" max="14865" width="6.375" customWidth="1"/>
    <col min="14866" max="14866" width="7.75" customWidth="1"/>
    <col min="14867" max="14868" width="4.125" customWidth="1"/>
    <col min="14869" max="14869" width="11" customWidth="1"/>
    <col min="14870" max="14870" width="4.5" customWidth="1"/>
    <col min="14876" max="14876" width="9.625" bestFit="1" customWidth="1"/>
    <col min="14877" max="14877" width="11.625" customWidth="1"/>
    <col min="14878" max="14878" width="15" bestFit="1" customWidth="1"/>
    <col min="14879" max="14879" width="9.375" customWidth="1"/>
    <col min="14897" max="14897" width="8.125" customWidth="1"/>
    <col min="14898" max="14898" width="2.875" customWidth="1"/>
    <col min="14900" max="14900" width="9.375" bestFit="1" customWidth="1"/>
    <col min="14902" max="14902" width="8.25" customWidth="1"/>
    <col min="14903" max="14903" width="7.75" customWidth="1"/>
    <col min="14904" max="14904" width="1.625" customWidth="1"/>
    <col min="14905" max="14905" width="7.875" customWidth="1"/>
    <col min="14906" max="14906" width="2" customWidth="1"/>
    <col min="14907" max="14907" width="7.75" customWidth="1"/>
    <col min="15105" max="15105" width="6.75" customWidth="1"/>
    <col min="15106" max="15106" width="3.75" customWidth="1"/>
    <col min="15107" max="15107" width="10.5" customWidth="1"/>
    <col min="15108" max="15108" width="7.75" customWidth="1"/>
    <col min="15109" max="15109" width="4" customWidth="1"/>
    <col min="15110" max="15110" width="4.25" customWidth="1"/>
    <col min="15111" max="15111" width="3.125" customWidth="1"/>
    <col min="15112" max="15112" width="5.5" customWidth="1"/>
    <col min="15113" max="15113" width="3.25" customWidth="1"/>
    <col min="15114" max="15114" width="11.875" customWidth="1"/>
    <col min="15115" max="15115" width="1.75" customWidth="1"/>
    <col min="15116" max="15116" width="13.25" customWidth="1"/>
    <col min="15117" max="15117" width="3" customWidth="1"/>
    <col min="15118" max="15118" width="9.125" customWidth="1"/>
    <col min="15119" max="15119" width="3.375" customWidth="1"/>
    <col min="15120" max="15120" width="8.5" customWidth="1"/>
    <col min="15121" max="15121" width="6.375" customWidth="1"/>
    <col min="15122" max="15122" width="7.75" customWidth="1"/>
    <col min="15123" max="15124" width="4.125" customWidth="1"/>
    <col min="15125" max="15125" width="11" customWidth="1"/>
    <col min="15126" max="15126" width="4.5" customWidth="1"/>
    <col min="15132" max="15132" width="9.625" bestFit="1" customWidth="1"/>
    <col min="15133" max="15133" width="11.625" customWidth="1"/>
    <col min="15134" max="15134" width="15" bestFit="1" customWidth="1"/>
    <col min="15135" max="15135" width="9.375" customWidth="1"/>
    <col min="15153" max="15153" width="8.125" customWidth="1"/>
    <col min="15154" max="15154" width="2.875" customWidth="1"/>
    <col min="15156" max="15156" width="9.375" bestFit="1" customWidth="1"/>
    <col min="15158" max="15158" width="8.25" customWidth="1"/>
    <col min="15159" max="15159" width="7.75" customWidth="1"/>
    <col min="15160" max="15160" width="1.625" customWidth="1"/>
    <col min="15161" max="15161" width="7.875" customWidth="1"/>
    <col min="15162" max="15162" width="2" customWidth="1"/>
    <col min="15163" max="15163" width="7.75" customWidth="1"/>
    <col min="15361" max="15361" width="6.75" customWidth="1"/>
    <col min="15362" max="15362" width="3.75" customWidth="1"/>
    <col min="15363" max="15363" width="10.5" customWidth="1"/>
    <col min="15364" max="15364" width="7.75" customWidth="1"/>
    <col min="15365" max="15365" width="4" customWidth="1"/>
    <col min="15366" max="15366" width="4.25" customWidth="1"/>
    <col min="15367" max="15367" width="3.125" customWidth="1"/>
    <col min="15368" max="15368" width="5.5" customWidth="1"/>
    <col min="15369" max="15369" width="3.25" customWidth="1"/>
    <col min="15370" max="15370" width="11.875" customWidth="1"/>
    <col min="15371" max="15371" width="1.75" customWidth="1"/>
    <col min="15372" max="15372" width="13.25" customWidth="1"/>
    <col min="15373" max="15373" width="3" customWidth="1"/>
    <col min="15374" max="15374" width="9.125" customWidth="1"/>
    <col min="15375" max="15375" width="3.375" customWidth="1"/>
    <col min="15376" max="15376" width="8.5" customWidth="1"/>
    <col min="15377" max="15377" width="6.375" customWidth="1"/>
    <col min="15378" max="15378" width="7.75" customWidth="1"/>
    <col min="15379" max="15380" width="4.125" customWidth="1"/>
    <col min="15381" max="15381" width="11" customWidth="1"/>
    <col min="15382" max="15382" width="4.5" customWidth="1"/>
    <col min="15388" max="15388" width="9.625" bestFit="1" customWidth="1"/>
    <col min="15389" max="15389" width="11.625" customWidth="1"/>
    <col min="15390" max="15390" width="15" bestFit="1" customWidth="1"/>
    <col min="15391" max="15391" width="9.375" customWidth="1"/>
    <col min="15409" max="15409" width="8.125" customWidth="1"/>
    <col min="15410" max="15410" width="2.875" customWidth="1"/>
    <col min="15412" max="15412" width="9.375" bestFit="1" customWidth="1"/>
    <col min="15414" max="15414" width="8.25" customWidth="1"/>
    <col min="15415" max="15415" width="7.75" customWidth="1"/>
    <col min="15416" max="15416" width="1.625" customWidth="1"/>
    <col min="15417" max="15417" width="7.875" customWidth="1"/>
    <col min="15418" max="15418" width="2" customWidth="1"/>
    <col min="15419" max="15419" width="7.75" customWidth="1"/>
    <col min="15617" max="15617" width="6.75" customWidth="1"/>
    <col min="15618" max="15618" width="3.75" customWidth="1"/>
    <col min="15619" max="15619" width="10.5" customWidth="1"/>
    <col min="15620" max="15620" width="7.75" customWidth="1"/>
    <col min="15621" max="15621" width="4" customWidth="1"/>
    <col min="15622" max="15622" width="4.25" customWidth="1"/>
    <col min="15623" max="15623" width="3.125" customWidth="1"/>
    <col min="15624" max="15624" width="5.5" customWidth="1"/>
    <col min="15625" max="15625" width="3.25" customWidth="1"/>
    <col min="15626" max="15626" width="11.875" customWidth="1"/>
    <col min="15627" max="15627" width="1.75" customWidth="1"/>
    <col min="15628" max="15628" width="13.25" customWidth="1"/>
    <col min="15629" max="15629" width="3" customWidth="1"/>
    <col min="15630" max="15630" width="9.125" customWidth="1"/>
    <col min="15631" max="15631" width="3.375" customWidth="1"/>
    <col min="15632" max="15632" width="8.5" customWidth="1"/>
    <col min="15633" max="15633" width="6.375" customWidth="1"/>
    <col min="15634" max="15634" width="7.75" customWidth="1"/>
    <col min="15635" max="15636" width="4.125" customWidth="1"/>
    <col min="15637" max="15637" width="11" customWidth="1"/>
    <col min="15638" max="15638" width="4.5" customWidth="1"/>
    <col min="15644" max="15644" width="9.625" bestFit="1" customWidth="1"/>
    <col min="15645" max="15645" width="11.625" customWidth="1"/>
    <col min="15646" max="15646" width="15" bestFit="1" customWidth="1"/>
    <col min="15647" max="15647" width="9.375" customWidth="1"/>
    <col min="15665" max="15665" width="8.125" customWidth="1"/>
    <col min="15666" max="15666" width="2.875" customWidth="1"/>
    <col min="15668" max="15668" width="9.375" bestFit="1" customWidth="1"/>
    <col min="15670" max="15670" width="8.25" customWidth="1"/>
    <col min="15671" max="15671" width="7.75" customWidth="1"/>
    <col min="15672" max="15672" width="1.625" customWidth="1"/>
    <col min="15673" max="15673" width="7.875" customWidth="1"/>
    <col min="15674" max="15674" width="2" customWidth="1"/>
    <col min="15675" max="15675" width="7.75" customWidth="1"/>
    <col min="15873" max="15873" width="6.75" customWidth="1"/>
    <col min="15874" max="15874" width="3.75" customWidth="1"/>
    <col min="15875" max="15875" width="10.5" customWidth="1"/>
    <col min="15876" max="15876" width="7.75" customWidth="1"/>
    <col min="15877" max="15877" width="4" customWidth="1"/>
    <col min="15878" max="15878" width="4.25" customWidth="1"/>
    <col min="15879" max="15879" width="3.125" customWidth="1"/>
    <col min="15880" max="15880" width="5.5" customWidth="1"/>
    <col min="15881" max="15881" width="3.25" customWidth="1"/>
    <col min="15882" max="15882" width="11.875" customWidth="1"/>
    <col min="15883" max="15883" width="1.75" customWidth="1"/>
    <col min="15884" max="15884" width="13.25" customWidth="1"/>
    <col min="15885" max="15885" width="3" customWidth="1"/>
    <col min="15886" max="15886" width="9.125" customWidth="1"/>
    <col min="15887" max="15887" width="3.375" customWidth="1"/>
    <col min="15888" max="15888" width="8.5" customWidth="1"/>
    <col min="15889" max="15889" width="6.375" customWidth="1"/>
    <col min="15890" max="15890" width="7.75" customWidth="1"/>
    <col min="15891" max="15892" width="4.125" customWidth="1"/>
    <col min="15893" max="15893" width="11" customWidth="1"/>
    <col min="15894" max="15894" width="4.5" customWidth="1"/>
    <col min="15900" max="15900" width="9.625" bestFit="1" customWidth="1"/>
    <col min="15901" max="15901" width="11.625" customWidth="1"/>
    <col min="15902" max="15902" width="15" bestFit="1" customWidth="1"/>
    <col min="15903" max="15903" width="9.375" customWidth="1"/>
    <col min="15921" max="15921" width="8.125" customWidth="1"/>
    <col min="15922" max="15922" width="2.875" customWidth="1"/>
    <col min="15924" max="15924" width="9.375" bestFit="1" customWidth="1"/>
    <col min="15926" max="15926" width="8.25" customWidth="1"/>
    <col min="15927" max="15927" width="7.75" customWidth="1"/>
    <col min="15928" max="15928" width="1.625" customWidth="1"/>
    <col min="15929" max="15929" width="7.875" customWidth="1"/>
    <col min="15930" max="15930" width="2" customWidth="1"/>
    <col min="15931" max="15931" width="7.75" customWidth="1"/>
    <col min="16129" max="16129" width="6.75" customWidth="1"/>
    <col min="16130" max="16130" width="3.75" customWidth="1"/>
    <col min="16131" max="16131" width="10.5" customWidth="1"/>
    <col min="16132" max="16132" width="7.75" customWidth="1"/>
    <col min="16133" max="16133" width="4" customWidth="1"/>
    <col min="16134" max="16134" width="4.25" customWidth="1"/>
    <col min="16135" max="16135" width="3.125" customWidth="1"/>
    <col min="16136" max="16136" width="5.5" customWidth="1"/>
    <col min="16137" max="16137" width="3.25" customWidth="1"/>
    <col min="16138" max="16138" width="11.875" customWidth="1"/>
    <col min="16139" max="16139" width="1.75" customWidth="1"/>
    <col min="16140" max="16140" width="13.25" customWidth="1"/>
    <col min="16141" max="16141" width="3" customWidth="1"/>
    <col min="16142" max="16142" width="9.125" customWidth="1"/>
    <col min="16143" max="16143" width="3.375" customWidth="1"/>
    <col min="16144" max="16144" width="8.5" customWidth="1"/>
    <col min="16145" max="16145" width="6.375" customWidth="1"/>
    <col min="16146" max="16146" width="7.75" customWidth="1"/>
    <col min="16147" max="16148" width="4.125" customWidth="1"/>
    <col min="16149" max="16149" width="11" customWidth="1"/>
    <col min="16150" max="16150" width="4.5" customWidth="1"/>
    <col min="16156" max="16156" width="9.625" bestFit="1" customWidth="1"/>
    <col min="16157" max="16157" width="11.625" customWidth="1"/>
    <col min="16158" max="16158" width="15" bestFit="1" customWidth="1"/>
    <col min="16159" max="16159" width="9.375" customWidth="1"/>
    <col min="16177" max="16177" width="8.125" customWidth="1"/>
    <col min="16178" max="16178" width="2.875" customWidth="1"/>
    <col min="16180" max="16180" width="9.375" bestFit="1" customWidth="1"/>
    <col min="16182" max="16182" width="8.25" customWidth="1"/>
    <col min="16183" max="16183" width="7.75" customWidth="1"/>
    <col min="16184" max="16184" width="1.625" customWidth="1"/>
    <col min="16185" max="16185" width="7.875" customWidth="1"/>
    <col min="16186" max="16186" width="2" customWidth="1"/>
    <col min="16187" max="16187" width="7.75" customWidth="1"/>
  </cols>
  <sheetData>
    <row r="1" spans="2:80" ht="17.25" customHeight="1">
      <c r="Q1" s="4" t="s">
        <v>0</v>
      </c>
      <c r="U1" s="4" t="s">
        <v>0</v>
      </c>
      <c r="BX1" s="10"/>
      <c r="BY1" s="11">
        <f>AZ11</f>
        <v>0</v>
      </c>
      <c r="BZ1" s="12">
        <v>6</v>
      </c>
      <c r="CA1" s="11">
        <f t="shared" ref="CA1:CA64" si="0">$BY$1-2*($BY$1-$BY$2)/(EXP($BY$3*(BZ1-$BY$5))+EXP($BY$4*(BZ1-$BY$5)))</f>
        <v>0</v>
      </c>
      <c r="CB1" s="11">
        <f t="shared" ref="CB1:CB64" si="1">(2*($BY$1-$BY$2)*($BY$3*EXP($BY$3*(BZ1-$BY$5))+$BY$4*EXP($BY$4*(BZ1-$BY$5))))/(EXP($BY$3*(BZ1-$BY$5))+EXP($BY$4*(BZ1-$BY$5)))^2</f>
        <v>0</v>
      </c>
    </row>
    <row r="2" spans="2:80" ht="17.25" customHeight="1">
      <c r="C2" s="223" t="s">
        <v>1</v>
      </c>
      <c r="D2" s="224" t="s">
        <v>2</v>
      </c>
      <c r="E2" s="225"/>
      <c r="F2" s="225"/>
      <c r="G2" s="225"/>
      <c r="H2" s="223"/>
      <c r="I2" s="225" t="s">
        <v>3</v>
      </c>
      <c r="J2" s="226"/>
      <c r="K2" s="226"/>
      <c r="N2" s="14" t="s">
        <v>4</v>
      </c>
      <c r="O2" s="14"/>
      <c r="P2" s="15" t="e">
        <f ca="1">X12+(Z11-Z13)*(X14-X12)/((Z15-Z13)+(Z11-Z13))</f>
        <v>#VALUE!</v>
      </c>
      <c r="Q2" s="16" t="e">
        <f>BH13</f>
        <v>#DIV/0!</v>
      </c>
      <c r="R2" s="17" t="s">
        <v>5</v>
      </c>
      <c r="S2" s="231" t="e">
        <f ca="1">X19+(Z18-Z20)*(X21-X19)/((Z22-Z20)+(Z18-Z20))</f>
        <v>#VALUE!</v>
      </c>
      <c r="T2" s="231"/>
      <c r="U2" s="16" t="e">
        <f>BH16</f>
        <v>#DIV/0!</v>
      </c>
      <c r="BX2" s="10"/>
      <c r="BY2" s="11">
        <f>AZ12</f>
        <v>0</v>
      </c>
      <c r="BZ2" s="12">
        <f>BZ1+0.1</f>
        <v>6.1</v>
      </c>
      <c r="CA2" s="11">
        <f t="shared" si="0"/>
        <v>0</v>
      </c>
      <c r="CB2" s="11">
        <f t="shared" si="1"/>
        <v>0</v>
      </c>
    </row>
    <row r="3" spans="2:80" ht="17.25" customHeight="1" thickBot="1">
      <c r="C3" s="226"/>
      <c r="D3" s="227" t="s">
        <v>6</v>
      </c>
      <c r="E3" s="227"/>
      <c r="F3" s="227"/>
      <c r="G3" s="227"/>
      <c r="H3" s="226"/>
      <c r="I3" s="227"/>
      <c r="J3" s="226"/>
      <c r="K3" s="226"/>
      <c r="N3" s="18" t="s">
        <v>7</v>
      </c>
      <c r="P3" s="19" t="e">
        <f ca="1">X5</f>
        <v>#VALUE!</v>
      </c>
      <c r="Q3" s="20" t="e">
        <f>BH14</f>
        <v>#DIV/0!</v>
      </c>
      <c r="R3" s="21" t="s">
        <v>8</v>
      </c>
      <c r="S3" s="232" t="e">
        <f ca="1">Z5</f>
        <v>#VALUE!</v>
      </c>
      <c r="T3" s="232"/>
      <c r="U3" s="22" t="e">
        <f>BH17</f>
        <v>#DIV/0!</v>
      </c>
      <c r="V3" s="23" t="s">
        <v>9</v>
      </c>
      <c r="W3" s="24">
        <f>(E5+J5+13)/2</f>
        <v>6.5</v>
      </c>
      <c r="BX3" s="10"/>
      <c r="BY3" s="11">
        <f>AZ13</f>
        <v>0</v>
      </c>
      <c r="BZ3" s="12">
        <f t="shared" ref="BZ3:BZ66" si="2">BZ2+0.1</f>
        <v>6.1999999999999993</v>
      </c>
      <c r="CA3" s="11">
        <f t="shared" si="0"/>
        <v>0</v>
      </c>
      <c r="CB3" s="11">
        <f t="shared" si="1"/>
        <v>0</v>
      </c>
    </row>
    <row r="4" spans="2:80" ht="17.25" customHeight="1" thickBot="1">
      <c r="C4" s="224" t="s">
        <v>10</v>
      </c>
      <c r="D4" s="201"/>
      <c r="E4" s="225" t="s">
        <v>11</v>
      </c>
      <c r="F4" s="201"/>
      <c r="G4" s="225" t="s">
        <v>12</v>
      </c>
      <c r="H4" s="201"/>
      <c r="I4" s="228" t="s">
        <v>13</v>
      </c>
      <c r="J4" s="216" t="s">
        <v>14</v>
      </c>
      <c r="K4" s="223"/>
      <c r="L4" s="27">
        <f>D4+(F4-1)/12+H4/365</f>
        <v>-8.3333333333333329E-2</v>
      </c>
      <c r="M4" s="1" t="s">
        <v>15</v>
      </c>
      <c r="N4" s="28" t="s">
        <v>16</v>
      </c>
      <c r="O4" s="28"/>
      <c r="P4" s="29" t="e">
        <f ca="1">X26+(Y26-1)*(X28-X26)/((1-Y28)+(Y26-1))</f>
        <v>#REF!</v>
      </c>
      <c r="Q4" s="30" t="e">
        <f>BH19</f>
        <v>#DIV/0!</v>
      </c>
      <c r="R4" s="21" t="s">
        <v>17</v>
      </c>
      <c r="S4" s="31"/>
      <c r="T4" s="28" t="s">
        <v>18</v>
      </c>
      <c r="U4" s="32" t="e">
        <f ca="1">Y5</f>
        <v>#VALUE!</v>
      </c>
      <c r="V4" s="33" t="s">
        <v>19</v>
      </c>
      <c r="W4" s="34" t="e">
        <f ca="1">AA5</f>
        <v>#VALUE!</v>
      </c>
      <c r="X4" s="35" t="s">
        <v>20</v>
      </c>
      <c r="Y4" s="35" t="s">
        <v>21</v>
      </c>
      <c r="Z4" s="35" t="s">
        <v>22</v>
      </c>
      <c r="AA4" s="35" t="s">
        <v>23</v>
      </c>
      <c r="AB4" s="36" t="s">
        <v>24</v>
      </c>
      <c r="AC4" s="36"/>
      <c r="AJ4" s="36"/>
      <c r="AK4" s="36"/>
      <c r="AL4" s="36"/>
      <c r="AM4" s="36"/>
      <c r="AN4" s="35"/>
      <c r="AQ4" s="35"/>
      <c r="BX4" s="10"/>
      <c r="BY4" s="11">
        <f>AZ14</f>
        <v>0</v>
      </c>
      <c r="BZ4" s="12">
        <f t="shared" si="2"/>
        <v>6.2999999999999989</v>
      </c>
      <c r="CA4" s="11">
        <f t="shared" si="0"/>
        <v>0</v>
      </c>
      <c r="CB4" s="11">
        <f t="shared" si="1"/>
        <v>0</v>
      </c>
    </row>
    <row r="5" spans="2:80" ht="15.75" customHeight="1">
      <c r="B5" s="26"/>
      <c r="C5" s="223" t="s">
        <v>25</v>
      </c>
      <c r="D5" s="229" t="s">
        <v>26</v>
      </c>
      <c r="E5" s="233"/>
      <c r="F5" s="234"/>
      <c r="G5" s="225" t="s">
        <v>27</v>
      </c>
      <c r="H5" s="235" t="s">
        <v>28</v>
      </c>
      <c r="I5" s="235"/>
      <c r="J5" s="230"/>
      <c r="K5" s="223" t="s">
        <v>27</v>
      </c>
      <c r="L5" s="37"/>
      <c r="N5" s="38" t="s">
        <v>29</v>
      </c>
      <c r="O5" s="21"/>
      <c r="P5" s="39" t="e">
        <f ca="1">AB5</f>
        <v>#VALUE!</v>
      </c>
      <c r="Q5" s="22" t="e">
        <f>BH20</f>
        <v>#DIV/0!</v>
      </c>
      <c r="R5" s="28" t="s">
        <v>30</v>
      </c>
      <c r="S5" s="28"/>
      <c r="T5" s="40" t="e">
        <f ca="1">IF(S2&gt;=13.7,"晩熟",IF(S2&lt;12.28,"早熟","平均"))</f>
        <v>#VALUE!</v>
      </c>
      <c r="U5" s="41" t="e">
        <f>IF(BH16&gt;=13.7,"（晩熟）",IF(BH16&lt;12.28,"（早熟）","（平均）"))</f>
        <v>#DIV/0!</v>
      </c>
      <c r="V5" s="42" t="s">
        <v>31</v>
      </c>
      <c r="W5" s="43">
        <f>BH27</f>
        <v>0</v>
      </c>
      <c r="X5" s="44" t="e">
        <f ca="1">Y12+((Y14-Y12)*(P2-X12))/(X14-X12)</f>
        <v>#VALUE!</v>
      </c>
      <c r="Y5" s="44" t="e">
        <f ca="1">0.974875*X5-4.34323*P2+82.76088</f>
        <v>#VALUE!</v>
      </c>
      <c r="Z5" s="44" t="e">
        <f ca="1">Y19+((Y21-Y19)*(S2-X19))/(X21-X19)</f>
        <v>#VALUE!</v>
      </c>
      <c r="AA5" s="44" t="e">
        <f ca="1">1.024511*Z5-1.67743*S2+34.90842</f>
        <v>#VALUE!</v>
      </c>
      <c r="AB5" s="45" t="e">
        <f ca="1">Z31+(Z32-Z31)*(Z24-Y31)/(Y32-Y31)</f>
        <v>#VALUE!</v>
      </c>
      <c r="AC5" s="45"/>
      <c r="AJ5" s="45"/>
      <c r="AK5" s="45"/>
      <c r="AL5" s="45"/>
      <c r="AM5" s="45"/>
      <c r="AN5" s="44"/>
      <c r="AQ5" s="44"/>
      <c r="BX5" s="10"/>
      <c r="BY5" s="11">
        <f>AZ15</f>
        <v>0</v>
      </c>
      <c r="BZ5" s="12">
        <f t="shared" si="2"/>
        <v>6.3999999999999986</v>
      </c>
      <c r="CA5" s="11">
        <f t="shared" si="0"/>
        <v>0</v>
      </c>
      <c r="CB5" s="11">
        <f t="shared" si="1"/>
        <v>0</v>
      </c>
    </row>
    <row r="6" spans="2:80" ht="9" customHeight="1" thickBot="1">
      <c r="D6" s="46"/>
      <c r="E6" s="46"/>
      <c r="F6" s="46"/>
      <c r="G6" s="37"/>
      <c r="H6" s="26"/>
      <c r="I6" s="46"/>
      <c r="J6" s="26"/>
      <c r="K6" s="26"/>
      <c r="L6" s="46"/>
      <c r="M6" s="37"/>
      <c r="N6" s="26"/>
      <c r="O6" s="26"/>
      <c r="P6" s="47"/>
      <c r="Q6" s="26"/>
      <c r="R6" s="26"/>
      <c r="S6" s="37"/>
      <c r="T6" s="26"/>
      <c r="U6" s="26"/>
      <c r="V6" s="1"/>
      <c r="BZ6" s="12">
        <f t="shared" si="2"/>
        <v>6.4999999999999982</v>
      </c>
      <c r="CA6" s="11">
        <f t="shared" si="0"/>
        <v>0</v>
      </c>
      <c r="CB6" s="11">
        <f t="shared" si="1"/>
        <v>0</v>
      </c>
    </row>
    <row r="7" spans="2:80" ht="18.75" customHeight="1">
      <c r="C7" s="48"/>
      <c r="D7" s="204"/>
      <c r="E7" s="204"/>
      <c r="F7" s="205" t="s">
        <v>32</v>
      </c>
      <c r="G7" s="204"/>
      <c r="H7" s="206"/>
      <c r="I7" s="207"/>
      <c r="J7" s="51" t="s">
        <v>33</v>
      </c>
      <c r="K7" s="52"/>
      <c r="L7" s="49" t="s">
        <v>33</v>
      </c>
      <c r="M7" s="53"/>
      <c r="N7" s="204" t="s">
        <v>34</v>
      </c>
      <c r="O7" s="204"/>
      <c r="P7" s="54" t="s">
        <v>35</v>
      </c>
      <c r="Q7" s="53"/>
      <c r="R7" s="204" t="s">
        <v>36</v>
      </c>
      <c r="S7" s="204"/>
      <c r="T7" s="50"/>
      <c r="U7" s="55" t="s">
        <v>37</v>
      </c>
      <c r="V7" s="49"/>
      <c r="W7" s="56" t="s">
        <v>38</v>
      </c>
      <c r="Y7" s="57"/>
      <c r="Z7" s="58"/>
      <c r="AC7" s="59" t="s">
        <v>39</v>
      </c>
      <c r="AD7" s="60">
        <f>SUMXMY2(AH7:AH24,AG7:AG24)</f>
        <v>0</v>
      </c>
      <c r="AE7" s="61">
        <v>0</v>
      </c>
      <c r="AF7" s="62">
        <f>AN9</f>
        <v>0</v>
      </c>
      <c r="AG7" s="63">
        <f>AO9</f>
        <v>0</v>
      </c>
      <c r="AH7">
        <f t="shared" ref="AH7:AH22" si="3">$AD$11-2*($AD$11-$AD$12)/(EXP($AD$13*(AF7-$AD$15))+EXP($AD$14*(AF7-$AD$15)))</f>
        <v>0</v>
      </c>
      <c r="BZ7" s="12">
        <f t="shared" si="2"/>
        <v>6.5999999999999979</v>
      </c>
      <c r="CA7" s="11">
        <f t="shared" si="0"/>
        <v>0</v>
      </c>
      <c r="CB7" s="11">
        <f t="shared" si="1"/>
        <v>0</v>
      </c>
    </row>
    <row r="8" spans="2:80" ht="17.25" customHeight="1" thickBot="1">
      <c r="C8" s="64"/>
      <c r="D8" s="208" t="s">
        <v>40</v>
      </c>
      <c r="E8" s="209"/>
      <c r="F8" s="209"/>
      <c r="G8" s="209"/>
      <c r="H8" s="210"/>
      <c r="I8" s="211"/>
      <c r="J8" s="66" t="s">
        <v>41</v>
      </c>
      <c r="K8" s="67"/>
      <c r="L8" s="46" t="s">
        <v>42</v>
      </c>
      <c r="M8" s="68"/>
      <c r="N8" s="210"/>
      <c r="O8" s="210"/>
      <c r="P8" s="69"/>
      <c r="Q8" s="70"/>
      <c r="R8" s="210"/>
      <c r="S8" s="211"/>
      <c r="T8" s="67"/>
      <c r="U8" s="70" t="s">
        <v>43</v>
      </c>
      <c r="V8" s="66"/>
      <c r="W8" s="71" t="s">
        <v>44</v>
      </c>
      <c r="X8" s="1" t="s">
        <v>45</v>
      </c>
      <c r="Y8" s="72" t="s">
        <v>46</v>
      </c>
      <c r="Z8" s="73" t="s">
        <v>47</v>
      </c>
      <c r="AC8" s="59" t="s">
        <v>48</v>
      </c>
      <c r="AD8" s="74" t="e">
        <f>_xlfn.CHISQ.TEST(AG7:AG24,AH7:AH24)</f>
        <v>#DIV/0!</v>
      </c>
      <c r="AE8" s="61">
        <f>AE7+1</f>
        <v>1</v>
      </c>
      <c r="AF8" s="62">
        <f>AN11</f>
        <v>0</v>
      </c>
      <c r="AG8" s="75">
        <f>AO11</f>
        <v>0</v>
      </c>
      <c r="AH8">
        <f t="shared" si="3"/>
        <v>0</v>
      </c>
      <c r="AN8" t="s">
        <v>49</v>
      </c>
      <c r="AO8" t="s">
        <v>50</v>
      </c>
      <c r="AP8" t="s">
        <v>51</v>
      </c>
      <c r="AQ8" t="s">
        <v>52</v>
      </c>
      <c r="AR8" s="57" t="s">
        <v>38</v>
      </c>
      <c r="AS8" s="57"/>
      <c r="AT8" s="57"/>
      <c r="AU8" s="57"/>
      <c r="AV8" s="57"/>
      <c r="AY8" s="76" t="str">
        <f>D2</f>
        <v>○　○　○　○</v>
      </c>
      <c r="BM8" s="1" t="str">
        <f>D2</f>
        <v>○　○　○　○</v>
      </c>
      <c r="BZ8" s="12">
        <f t="shared" si="2"/>
        <v>6.6999999999999975</v>
      </c>
      <c r="CA8" s="11">
        <f t="shared" si="0"/>
        <v>0</v>
      </c>
      <c r="CB8" s="11">
        <f t="shared" si="1"/>
        <v>0</v>
      </c>
    </row>
    <row r="9" spans="2:80" ht="17.25" customHeight="1" thickBot="1">
      <c r="C9" s="77">
        <f>C7+1</f>
        <v>1</v>
      </c>
      <c r="D9" s="201"/>
      <c r="E9" s="202" t="s">
        <v>11</v>
      </c>
      <c r="F9" s="201"/>
      <c r="G9" s="202" t="s">
        <v>12</v>
      </c>
      <c r="H9" s="201"/>
      <c r="I9" s="203" t="s">
        <v>13</v>
      </c>
      <c r="J9" s="78">
        <f>D9+(F9-1)/12+H9/365</f>
        <v>-8.3333333333333329E-2</v>
      </c>
      <c r="K9" s="79"/>
      <c r="L9" s="80">
        <f>J9-L4</f>
        <v>0</v>
      </c>
      <c r="M9" s="81" t="s">
        <v>53</v>
      </c>
      <c r="N9" s="212"/>
      <c r="O9" s="202" t="s">
        <v>27</v>
      </c>
      <c r="P9" s="82"/>
      <c r="Q9" s="83"/>
      <c r="R9" s="212"/>
      <c r="S9" s="213" t="s">
        <v>54</v>
      </c>
      <c r="T9" s="84"/>
      <c r="U9" s="85" t="e">
        <f>((R9)/((R9^0.444)*((N9)^0.663)*88.83/10))*100</f>
        <v>#DIV/0!</v>
      </c>
      <c r="V9" s="84"/>
      <c r="W9" s="86" t="e">
        <f>R9/(N9/100)^2</f>
        <v>#DIV/0!</v>
      </c>
      <c r="AC9" s="59" t="s">
        <v>55</v>
      </c>
      <c r="AD9" s="74" t="e">
        <f>CORREL(AG7:AG24,AH7:AH24)</f>
        <v>#DIV/0!</v>
      </c>
      <c r="AE9" s="61">
        <f t="shared" ref="AE9:AE24" si="4">AE8+1</f>
        <v>2</v>
      </c>
      <c r="AF9" s="62">
        <f>AN13</f>
        <v>0</v>
      </c>
      <c r="AG9" s="75">
        <f>AO13</f>
        <v>0</v>
      </c>
      <c r="AH9">
        <f t="shared" si="3"/>
        <v>0</v>
      </c>
      <c r="AN9" s="87">
        <f t="shared" ref="AN9:AN45" si="5">L9</f>
        <v>0</v>
      </c>
      <c r="AO9" s="88">
        <f>N9</f>
        <v>0</v>
      </c>
      <c r="AQ9" s="89" t="e">
        <f>U9</f>
        <v>#DIV/0!</v>
      </c>
      <c r="AR9" s="24" t="e">
        <f>R9/(N9/100)^2</f>
        <v>#DIV/0!</v>
      </c>
      <c r="AS9" s="24"/>
      <c r="AT9" s="24"/>
      <c r="AU9" s="24"/>
      <c r="AV9" s="24"/>
      <c r="AY9" s="90" t="s">
        <v>56</v>
      </c>
      <c r="AZ9" s="91"/>
      <c r="BA9" s="91"/>
      <c r="BB9" s="90"/>
      <c r="BC9" s="91"/>
      <c r="BD9" s="91"/>
      <c r="BE9" s="91"/>
      <c r="BF9" s="91"/>
      <c r="BG9" s="91"/>
      <c r="BH9" s="91"/>
      <c r="BZ9" s="12">
        <f t="shared" si="2"/>
        <v>6.7999999999999972</v>
      </c>
      <c r="CA9" s="11">
        <f t="shared" si="0"/>
        <v>0</v>
      </c>
      <c r="CB9" s="11">
        <f t="shared" si="1"/>
        <v>0</v>
      </c>
    </row>
    <row r="10" spans="2:80" ht="17.25" customHeight="1" thickBot="1">
      <c r="C10" s="92"/>
      <c r="D10" s="208"/>
      <c r="E10" s="211"/>
      <c r="F10" s="219"/>
      <c r="G10" s="211"/>
      <c r="H10" s="209"/>
      <c r="I10" s="220"/>
      <c r="J10" s="93"/>
      <c r="K10" s="94" t="s">
        <v>57</v>
      </c>
      <c r="L10" s="95">
        <f>(L9+L11)/2</f>
        <v>0</v>
      </c>
      <c r="M10" s="96" t="s">
        <v>53</v>
      </c>
      <c r="N10" s="214"/>
      <c r="O10" s="216"/>
      <c r="P10" s="97" t="e">
        <f>(N9-N11)/(J9-J11)</f>
        <v>#DIV/0!</v>
      </c>
      <c r="Q10" s="98" t="s">
        <v>58</v>
      </c>
      <c r="R10" s="214"/>
      <c r="S10" s="211"/>
      <c r="T10" s="26"/>
      <c r="U10" s="99"/>
      <c r="V10" s="26"/>
      <c r="W10" s="100"/>
      <c r="X10" s="101" t="s">
        <v>59</v>
      </c>
      <c r="Y10" s="25" t="s">
        <v>60</v>
      </c>
      <c r="Z10" s="102" t="s">
        <v>61</v>
      </c>
      <c r="AE10" s="61">
        <f t="shared" si="4"/>
        <v>3</v>
      </c>
      <c r="AF10" s="62">
        <f>AN15</f>
        <v>0</v>
      </c>
      <c r="AG10" s="75">
        <f>AO15</f>
        <v>0</v>
      </c>
      <c r="AH10">
        <f t="shared" si="3"/>
        <v>0</v>
      </c>
      <c r="AN10" s="87">
        <f t="shared" si="5"/>
        <v>0</v>
      </c>
      <c r="AP10" s="103" t="e">
        <f>P10</f>
        <v>#DIV/0!</v>
      </c>
      <c r="AR10" s="24"/>
      <c r="AS10" s="24"/>
      <c r="AT10" s="24"/>
      <c r="AU10" s="24"/>
      <c r="AV10" s="24"/>
      <c r="AY10" s="91"/>
      <c r="AZ10" s="104" t="s">
        <v>62</v>
      </c>
      <c r="BA10" s="104" t="s">
        <v>63</v>
      </c>
      <c r="BB10" s="90"/>
      <c r="BC10" s="91"/>
      <c r="BD10" s="91"/>
      <c r="BE10" s="91"/>
      <c r="BF10" s="91"/>
      <c r="BG10" s="91"/>
      <c r="BH10" s="91"/>
      <c r="BZ10" s="12">
        <f t="shared" si="2"/>
        <v>6.8999999999999968</v>
      </c>
      <c r="CA10" s="11">
        <f t="shared" si="0"/>
        <v>0</v>
      </c>
      <c r="CB10" s="11">
        <f t="shared" si="1"/>
        <v>0</v>
      </c>
    </row>
    <row r="11" spans="2:80" ht="17.25" customHeight="1" thickBot="1">
      <c r="C11" s="77">
        <f>C9+1</f>
        <v>2</v>
      </c>
      <c r="D11" s="201"/>
      <c r="E11" s="202" t="s">
        <v>11</v>
      </c>
      <c r="F11" s="201"/>
      <c r="G11" s="202" t="s">
        <v>12</v>
      </c>
      <c r="H11" s="201"/>
      <c r="I11" s="203" t="s">
        <v>13</v>
      </c>
      <c r="J11" s="78">
        <f>D11+(F11-1)/12+H11/365</f>
        <v>-8.3333333333333329E-2</v>
      </c>
      <c r="K11" s="79"/>
      <c r="L11" s="80">
        <f>J11-L4</f>
        <v>0</v>
      </c>
      <c r="M11" s="81" t="s">
        <v>53</v>
      </c>
      <c r="N11" s="212"/>
      <c r="O11" s="202" t="s">
        <v>27</v>
      </c>
      <c r="P11" s="82"/>
      <c r="Q11" s="83"/>
      <c r="R11" s="212"/>
      <c r="S11" s="213" t="s">
        <v>54</v>
      </c>
      <c r="T11" s="84"/>
      <c r="U11" s="85" t="e">
        <f>((R11)/((R11^0.444)*((N11)^0.663)*88.83/10))*100</f>
        <v>#DIV/0!</v>
      </c>
      <c r="V11" s="84"/>
      <c r="W11" s="86" t="e">
        <f t="shared" ref="W11:W39" si="6">R11/(N11/100)^2</f>
        <v>#DIV/0!</v>
      </c>
      <c r="X11" s="102" t="s">
        <v>64</v>
      </c>
      <c r="Y11" s="105" t="s">
        <v>65</v>
      </c>
      <c r="Z11" s="106" t="e">
        <f ca="1">INDIRECT(X8&amp;AA11)</f>
        <v>#VALUE!</v>
      </c>
      <c r="AA11" t="e">
        <f>Y10-2</f>
        <v>#VALUE!</v>
      </c>
      <c r="AC11" s="107" t="s">
        <v>66</v>
      </c>
      <c r="AD11" s="108">
        <v>0</v>
      </c>
      <c r="AE11" s="61">
        <f t="shared" si="4"/>
        <v>4</v>
      </c>
      <c r="AF11" s="62">
        <f>AN17</f>
        <v>0</v>
      </c>
      <c r="AG11" s="75">
        <f>AO17</f>
        <v>0</v>
      </c>
      <c r="AH11">
        <f t="shared" si="3"/>
        <v>0</v>
      </c>
      <c r="AN11" s="87">
        <f t="shared" si="5"/>
        <v>0</v>
      </c>
      <c r="AO11" s="88">
        <f>N11</f>
        <v>0</v>
      </c>
      <c r="AQ11" s="89" t="e">
        <f>U11</f>
        <v>#DIV/0!</v>
      </c>
      <c r="AR11" s="24" t="e">
        <f t="shared" ref="AR11:AR45" si="7">R11/(N11/100)^2</f>
        <v>#DIV/0!</v>
      </c>
      <c r="AS11" s="24"/>
      <c r="AT11" s="24"/>
      <c r="AU11" s="24"/>
      <c r="AV11" s="24"/>
      <c r="AY11" s="91" t="s">
        <v>67</v>
      </c>
      <c r="AZ11" s="109">
        <f>AD11</f>
        <v>0</v>
      </c>
      <c r="BA11" s="91"/>
      <c r="BB11" s="9" t="s">
        <v>68</v>
      </c>
      <c r="BC11" s="8"/>
      <c r="BD11" s="8"/>
      <c r="BE11" s="8"/>
      <c r="BF11" s="8"/>
      <c r="BG11" s="8"/>
      <c r="BH11" s="110" t="e">
        <f>4*(AZ14/AZ13)-1-(AZ14/AZ13)^2</f>
        <v>#DIV/0!</v>
      </c>
      <c r="BI11" s="9"/>
      <c r="BJ11" s="9"/>
      <c r="BK11" s="9"/>
      <c r="BZ11" s="12">
        <f t="shared" si="2"/>
        <v>6.9999999999999964</v>
      </c>
      <c r="CA11" s="11">
        <f t="shared" si="0"/>
        <v>0</v>
      </c>
      <c r="CB11" s="11">
        <f t="shared" si="1"/>
        <v>0</v>
      </c>
    </row>
    <row r="12" spans="2:80" ht="17.25" customHeight="1" thickBot="1">
      <c r="C12" s="92"/>
      <c r="D12" s="208"/>
      <c r="E12" s="211"/>
      <c r="F12" s="219"/>
      <c r="G12" s="211"/>
      <c r="H12" s="209"/>
      <c r="I12" s="211"/>
      <c r="J12" s="93"/>
      <c r="K12" s="94" t="s">
        <v>57</v>
      </c>
      <c r="L12" s="95">
        <f>(L11+L13)/2</f>
        <v>0</v>
      </c>
      <c r="M12" s="96" t="s">
        <v>53</v>
      </c>
      <c r="N12" s="214"/>
      <c r="O12" s="216"/>
      <c r="P12" s="97" t="e">
        <f>(N11-N13)/(J11-J13)</f>
        <v>#DIV/0!</v>
      </c>
      <c r="Q12" s="98" t="s">
        <v>58</v>
      </c>
      <c r="R12" s="214"/>
      <c r="S12" s="211"/>
      <c r="T12" s="66"/>
      <c r="U12" s="111"/>
      <c r="V12" s="66"/>
      <c r="W12" s="100"/>
      <c r="X12" s="112" t="e">
        <f ca="1">INDIRECT(Z8&amp;AA12)</f>
        <v>#VALUE!</v>
      </c>
      <c r="Y12" s="113" t="e">
        <f ca="1">INDIRECT(Y8&amp;AA12)</f>
        <v>#VALUE!</v>
      </c>
      <c r="Z12" s="102" t="s">
        <v>69</v>
      </c>
      <c r="AA12" t="e">
        <f>Y10-1</f>
        <v>#VALUE!</v>
      </c>
      <c r="AC12" s="107" t="s">
        <v>70</v>
      </c>
      <c r="AD12" s="114">
        <v>0</v>
      </c>
      <c r="AE12" s="61">
        <f t="shared" si="4"/>
        <v>5</v>
      </c>
      <c r="AF12" s="62">
        <f>AN19</f>
        <v>0</v>
      </c>
      <c r="AG12" s="75">
        <f>AO19</f>
        <v>0</v>
      </c>
      <c r="AH12">
        <f t="shared" si="3"/>
        <v>0</v>
      </c>
      <c r="AN12" s="87">
        <f t="shared" si="5"/>
        <v>0</v>
      </c>
      <c r="AP12" s="103" t="e">
        <f>P12</f>
        <v>#DIV/0!</v>
      </c>
      <c r="AR12" s="24"/>
      <c r="AS12" s="24"/>
      <c r="AT12" s="24"/>
      <c r="AU12" s="24"/>
      <c r="AV12" s="24"/>
      <c r="AY12" s="91" t="s">
        <v>71</v>
      </c>
      <c r="AZ12" s="109">
        <f>AD12</f>
        <v>0</v>
      </c>
      <c r="BA12" s="91"/>
      <c r="BB12" s="9" t="s">
        <v>72</v>
      </c>
      <c r="BC12" s="8"/>
      <c r="BD12" s="8"/>
      <c r="BE12" s="8"/>
      <c r="BF12" s="8"/>
      <c r="BG12" s="8"/>
      <c r="BH12" s="110" t="e">
        <f>SQRT(BH11^2-4*(AZ14/AZ13)^2)</f>
        <v>#DIV/0!</v>
      </c>
      <c r="BI12" s="9"/>
      <c r="BJ12" s="9"/>
      <c r="BK12" s="9"/>
      <c r="BZ12" s="12">
        <f t="shared" si="2"/>
        <v>7.0999999999999961</v>
      </c>
      <c r="CA12" s="11">
        <f t="shared" si="0"/>
        <v>0</v>
      </c>
      <c r="CB12" s="11">
        <f t="shared" si="1"/>
        <v>0</v>
      </c>
    </row>
    <row r="13" spans="2:80" ht="17.25" customHeight="1" thickBot="1">
      <c r="C13" s="77">
        <f>C11+1</f>
        <v>3</v>
      </c>
      <c r="D13" s="201"/>
      <c r="E13" s="202" t="s">
        <v>11</v>
      </c>
      <c r="F13" s="201"/>
      <c r="G13" s="202" t="s">
        <v>12</v>
      </c>
      <c r="H13" s="201"/>
      <c r="I13" s="203" t="s">
        <v>13</v>
      </c>
      <c r="J13" s="78">
        <f>D13+(F13-1)/12+H13/365</f>
        <v>-8.3333333333333329E-2</v>
      </c>
      <c r="K13" s="79"/>
      <c r="L13" s="80">
        <f>J13-L4</f>
        <v>0</v>
      </c>
      <c r="M13" s="81" t="s">
        <v>53</v>
      </c>
      <c r="N13" s="212"/>
      <c r="O13" s="202" t="s">
        <v>27</v>
      </c>
      <c r="P13" s="115"/>
      <c r="Q13" s="83"/>
      <c r="R13" s="212"/>
      <c r="S13" s="213" t="s">
        <v>54</v>
      </c>
      <c r="T13" s="84"/>
      <c r="U13" s="85" t="e">
        <f>((R13)/((R13^0.444)*((N13)^0.663)*88.83/10))*100</f>
        <v>#DIV/0!</v>
      </c>
      <c r="V13" s="84"/>
      <c r="W13" s="86" t="e">
        <f t="shared" si="6"/>
        <v>#DIV/0!</v>
      </c>
      <c r="X13" s="102" t="s">
        <v>73</v>
      </c>
      <c r="Y13" s="105" t="s">
        <v>74</v>
      </c>
      <c r="Z13" s="106" t="e">
        <f ca="1">INDIRECT(X8&amp;Y10)</f>
        <v>#REF!</v>
      </c>
      <c r="AC13" s="107" t="s">
        <v>75</v>
      </c>
      <c r="AD13" s="114">
        <v>0</v>
      </c>
      <c r="AE13" s="61">
        <f t="shared" si="4"/>
        <v>6</v>
      </c>
      <c r="AF13" s="62">
        <f>AN21</f>
        <v>0</v>
      </c>
      <c r="AG13" s="75">
        <f>AO21</f>
        <v>0</v>
      </c>
      <c r="AH13">
        <f t="shared" si="3"/>
        <v>0</v>
      </c>
      <c r="AN13" s="87">
        <f t="shared" si="5"/>
        <v>0</v>
      </c>
      <c r="AO13" s="88">
        <f>N13</f>
        <v>0</v>
      </c>
      <c r="AQ13" s="89" t="e">
        <f>U13</f>
        <v>#DIV/0!</v>
      </c>
      <c r="AR13" s="24" t="e">
        <f t="shared" si="7"/>
        <v>#DIV/0!</v>
      </c>
      <c r="AS13" s="24"/>
      <c r="AT13" s="24"/>
      <c r="AU13" s="24"/>
      <c r="AV13" s="24"/>
      <c r="AY13" s="91" t="s">
        <v>76</v>
      </c>
      <c r="AZ13" s="109">
        <f>AD13</f>
        <v>0</v>
      </c>
      <c r="BA13" s="91"/>
      <c r="BB13" s="9" t="s">
        <v>77</v>
      </c>
      <c r="BC13" s="8"/>
      <c r="BD13" s="8"/>
      <c r="BE13" s="8"/>
      <c r="BF13" s="8"/>
      <c r="BG13" s="8"/>
      <c r="BH13" s="110" t="e">
        <f>LN((-BH11+BH12)/2)/(AZ13-AZ14)+AZ15</f>
        <v>#DIV/0!</v>
      </c>
      <c r="BI13" s="9" t="s">
        <v>78</v>
      </c>
      <c r="BJ13" s="9"/>
      <c r="BK13" s="9"/>
      <c r="BZ13" s="12">
        <f t="shared" si="2"/>
        <v>7.1999999999999957</v>
      </c>
      <c r="CA13" s="11">
        <f t="shared" si="0"/>
        <v>0</v>
      </c>
      <c r="CB13" s="11">
        <f t="shared" si="1"/>
        <v>0</v>
      </c>
    </row>
    <row r="14" spans="2:80" ht="17.25" customHeight="1" thickBot="1">
      <c r="C14" s="92"/>
      <c r="D14" s="208"/>
      <c r="E14" s="211"/>
      <c r="F14" s="209"/>
      <c r="G14" s="209"/>
      <c r="H14" s="208"/>
      <c r="I14" s="211"/>
      <c r="J14" s="93"/>
      <c r="K14" s="94" t="s">
        <v>57</v>
      </c>
      <c r="L14" s="95">
        <f>(L13+L15)/2</f>
        <v>0</v>
      </c>
      <c r="M14" s="96" t="s">
        <v>53</v>
      </c>
      <c r="N14" s="214"/>
      <c r="O14" s="210"/>
      <c r="P14" s="97" t="e">
        <f>(N13-N15)/(J13-J15)</f>
        <v>#DIV/0!</v>
      </c>
      <c r="Q14" s="98" t="s">
        <v>58</v>
      </c>
      <c r="R14" s="214"/>
      <c r="S14" s="211"/>
      <c r="T14" s="66"/>
      <c r="U14" s="111"/>
      <c r="V14" s="66"/>
      <c r="W14" s="100"/>
      <c r="X14" s="112" t="e">
        <f ca="1">INDIRECT(Z8&amp;AA14)</f>
        <v>#VALUE!</v>
      </c>
      <c r="Y14" s="113" t="e">
        <f ca="1">INDIRECT(Y8&amp;AA14)</f>
        <v>#VALUE!</v>
      </c>
      <c r="Z14" s="102" t="s">
        <v>79</v>
      </c>
      <c r="AA14" t="e">
        <f>Y10+1</f>
        <v>#VALUE!</v>
      </c>
      <c r="AC14" s="107" t="s">
        <v>80</v>
      </c>
      <c r="AD14" s="114">
        <v>0</v>
      </c>
      <c r="AE14" s="61">
        <f t="shared" si="4"/>
        <v>7</v>
      </c>
      <c r="AF14" s="62">
        <f>AN23</f>
        <v>0</v>
      </c>
      <c r="AG14" s="75">
        <f>AO23</f>
        <v>0</v>
      </c>
      <c r="AH14">
        <f t="shared" si="3"/>
        <v>0</v>
      </c>
      <c r="AN14" s="87">
        <f t="shared" si="5"/>
        <v>0</v>
      </c>
      <c r="AP14" s="103" t="e">
        <f>P14</f>
        <v>#DIV/0!</v>
      </c>
      <c r="AR14" s="24"/>
      <c r="AS14" s="24"/>
      <c r="AT14" s="24"/>
      <c r="AU14" s="24"/>
      <c r="AV14" s="24"/>
      <c r="AY14" s="91" t="s">
        <v>81</v>
      </c>
      <c r="AZ14" s="109">
        <f>AD14</f>
        <v>0</v>
      </c>
      <c r="BA14" s="91"/>
      <c r="BB14" s="9" t="s">
        <v>82</v>
      </c>
      <c r="BC14" s="8"/>
      <c r="BD14" s="8"/>
      <c r="BE14" s="8"/>
      <c r="BF14" s="8"/>
      <c r="BG14" s="8"/>
      <c r="BH14" s="110" t="e">
        <f>AZ11-2*(AZ11-AZ12)/(EXP(AZ13*(BH13-AZ15))+EXP(AZ14*(BH13-AZ15)))</f>
        <v>#DIV/0!</v>
      </c>
      <c r="BI14" s="9" t="s">
        <v>27</v>
      </c>
      <c r="BJ14" s="9"/>
      <c r="BK14" s="9"/>
      <c r="BZ14" s="12">
        <f t="shared" si="2"/>
        <v>7.2999999999999954</v>
      </c>
      <c r="CA14" s="11">
        <f t="shared" si="0"/>
        <v>0</v>
      </c>
      <c r="CB14" s="11">
        <f t="shared" si="1"/>
        <v>0</v>
      </c>
    </row>
    <row r="15" spans="2:80" ht="17.25" customHeight="1" thickBot="1">
      <c r="C15" s="77">
        <f>C13+1</f>
        <v>4</v>
      </c>
      <c r="D15" s="201"/>
      <c r="E15" s="202" t="s">
        <v>11</v>
      </c>
      <c r="F15" s="201"/>
      <c r="G15" s="202" t="s">
        <v>12</v>
      </c>
      <c r="H15" s="201"/>
      <c r="I15" s="203" t="s">
        <v>13</v>
      </c>
      <c r="J15" s="78">
        <f>D15+(F15-1)/12+H15/365</f>
        <v>-8.3333333333333329E-2</v>
      </c>
      <c r="K15" s="79"/>
      <c r="L15" s="80">
        <f>J15-L4</f>
        <v>0</v>
      </c>
      <c r="M15" s="81" t="s">
        <v>53</v>
      </c>
      <c r="N15" s="212"/>
      <c r="O15" s="202" t="s">
        <v>27</v>
      </c>
      <c r="P15" s="115"/>
      <c r="Q15" s="83"/>
      <c r="R15" s="212"/>
      <c r="S15" s="213" t="s">
        <v>54</v>
      </c>
      <c r="T15" s="84"/>
      <c r="U15" s="85" t="e">
        <f>((R15)/((R15^0.444)*((N15)^0.663)*88.83/10))*100</f>
        <v>#DIV/0!</v>
      </c>
      <c r="V15" s="84"/>
      <c r="W15" s="86" t="e">
        <f t="shared" si="6"/>
        <v>#DIV/0!</v>
      </c>
      <c r="X15" s="72"/>
      <c r="Z15" s="106" t="e">
        <f ca="1">INDIRECT(X8&amp;AA15)</f>
        <v>#VALUE!</v>
      </c>
      <c r="AA15" t="e">
        <f>Y10+2</f>
        <v>#VALUE!</v>
      </c>
      <c r="AC15" s="107" t="s">
        <v>83</v>
      </c>
      <c r="AD15" s="116">
        <v>0</v>
      </c>
      <c r="AE15" s="61">
        <f t="shared" si="4"/>
        <v>8</v>
      </c>
      <c r="AF15" s="62">
        <f>AN25</f>
        <v>0</v>
      </c>
      <c r="AG15" s="75">
        <f>AO25</f>
        <v>0</v>
      </c>
      <c r="AH15">
        <f t="shared" si="3"/>
        <v>0</v>
      </c>
      <c r="AN15" s="87">
        <f t="shared" si="5"/>
        <v>0</v>
      </c>
      <c r="AO15" s="88">
        <f>N15</f>
        <v>0</v>
      </c>
      <c r="AQ15" s="89" t="e">
        <f>U15</f>
        <v>#DIV/0!</v>
      </c>
      <c r="AR15" s="24" t="e">
        <f t="shared" si="7"/>
        <v>#DIV/0!</v>
      </c>
      <c r="AS15" s="24"/>
      <c r="AT15" s="24"/>
      <c r="AU15" s="24"/>
      <c r="AV15" s="24"/>
      <c r="AY15" s="91" t="s">
        <v>84</v>
      </c>
      <c r="AZ15" s="109">
        <f>AD15</f>
        <v>0</v>
      </c>
      <c r="BA15" s="91"/>
      <c r="BB15" s="9" t="s">
        <v>85</v>
      </c>
      <c r="BC15" s="8"/>
      <c r="BD15" s="8"/>
      <c r="BE15" s="8"/>
      <c r="BF15" s="8"/>
      <c r="BG15" s="8"/>
      <c r="BH15" s="110" t="e">
        <f>(2*(AZ11-AZ12)*(AZ13*EXP(AZ13*(BH13-AZ15))+AZ14*EXP(AZ14*(BH13-AZ15))))/(EXP(AZ13*(BH13-AZ15))+EXP(AZ14*(BH13-AZ15)))^2</f>
        <v>#DIV/0!</v>
      </c>
      <c r="BI15" s="9" t="s">
        <v>86</v>
      </c>
      <c r="BJ15" s="9"/>
      <c r="BK15" s="9"/>
      <c r="BZ15" s="12">
        <f t="shared" si="2"/>
        <v>7.399999999999995</v>
      </c>
      <c r="CA15" s="11">
        <f t="shared" si="0"/>
        <v>0</v>
      </c>
      <c r="CB15" s="11">
        <f t="shared" si="1"/>
        <v>0</v>
      </c>
    </row>
    <row r="16" spans="2:80" ht="17.25" customHeight="1" thickBot="1">
      <c r="C16" s="92"/>
      <c r="D16" s="208"/>
      <c r="E16" s="211"/>
      <c r="F16" s="209"/>
      <c r="G16" s="209"/>
      <c r="H16" s="208"/>
      <c r="I16" s="211"/>
      <c r="J16" s="93"/>
      <c r="K16" s="94" t="s">
        <v>57</v>
      </c>
      <c r="L16" s="95">
        <f>(L15+L17)/2</f>
        <v>0</v>
      </c>
      <c r="M16" s="96" t="s">
        <v>53</v>
      </c>
      <c r="N16" s="214"/>
      <c r="O16" s="210"/>
      <c r="P16" s="97" t="e">
        <f>(N15-N17)/(J15-J17)</f>
        <v>#DIV/0!</v>
      </c>
      <c r="Q16" s="98" t="s">
        <v>58</v>
      </c>
      <c r="R16" s="214"/>
      <c r="S16" s="211"/>
      <c r="T16" s="66"/>
      <c r="U16" s="111"/>
      <c r="V16" s="66"/>
      <c r="W16" s="100"/>
      <c r="AA16" s="117"/>
      <c r="AE16" s="61">
        <f t="shared" si="4"/>
        <v>9</v>
      </c>
      <c r="AF16" s="62">
        <f>AN27</f>
        <v>0</v>
      </c>
      <c r="AG16" s="75">
        <f>AO27</f>
        <v>0</v>
      </c>
      <c r="AH16">
        <f t="shared" si="3"/>
        <v>0</v>
      </c>
      <c r="AN16" s="87">
        <f t="shared" si="5"/>
        <v>0</v>
      </c>
      <c r="AP16" s="103" t="e">
        <f>P16</f>
        <v>#DIV/0!</v>
      </c>
      <c r="AR16" s="24"/>
      <c r="AS16" s="24"/>
      <c r="AT16" s="24"/>
      <c r="AU16" s="24"/>
      <c r="AV16" s="24"/>
      <c r="AY16" s="104" t="s">
        <v>87</v>
      </c>
      <c r="AZ16" s="118">
        <f>AD7</f>
        <v>0</v>
      </c>
      <c r="BA16" s="91"/>
      <c r="BB16" s="9" t="s">
        <v>88</v>
      </c>
      <c r="BC16" s="8"/>
      <c r="BD16" s="8"/>
      <c r="BE16" s="8"/>
      <c r="BF16" s="8"/>
      <c r="BG16" s="8"/>
      <c r="BH16" s="110" t="e">
        <f>LN((-BH11-BH12)/2)/(AZ13-AZ14)+AZ15</f>
        <v>#DIV/0!</v>
      </c>
      <c r="BI16" s="9" t="s">
        <v>78</v>
      </c>
      <c r="BJ16" s="9"/>
      <c r="BK16" s="9"/>
      <c r="BZ16" s="12">
        <f t="shared" si="2"/>
        <v>7.4999999999999947</v>
      </c>
      <c r="CA16" s="11">
        <f t="shared" si="0"/>
        <v>0</v>
      </c>
      <c r="CB16" s="11">
        <f t="shared" si="1"/>
        <v>0</v>
      </c>
    </row>
    <row r="17" spans="3:80" ht="17.25" customHeight="1" thickBot="1">
      <c r="C17" s="77">
        <f>C15+1</f>
        <v>5</v>
      </c>
      <c r="D17" s="201"/>
      <c r="E17" s="202" t="s">
        <v>11</v>
      </c>
      <c r="F17" s="201"/>
      <c r="G17" s="202" t="s">
        <v>12</v>
      </c>
      <c r="H17" s="201"/>
      <c r="I17" s="203" t="s">
        <v>13</v>
      </c>
      <c r="J17" s="78">
        <f>D17+(F17-1)/12+H17/365</f>
        <v>-8.3333333333333329E-2</v>
      </c>
      <c r="K17" s="79"/>
      <c r="L17" s="80">
        <f>J17-L4</f>
        <v>0</v>
      </c>
      <c r="M17" s="81" t="s">
        <v>53</v>
      </c>
      <c r="N17" s="212"/>
      <c r="O17" s="202" t="s">
        <v>27</v>
      </c>
      <c r="P17" s="115"/>
      <c r="Q17" s="83"/>
      <c r="R17" s="212"/>
      <c r="S17" s="213" t="s">
        <v>54</v>
      </c>
      <c r="T17" s="84"/>
      <c r="U17" s="85" t="e">
        <f>((R17)/((R17^0.444)*((N17)^0.663)*88.83/10))*100</f>
        <v>#DIV/0!</v>
      </c>
      <c r="V17" s="84"/>
      <c r="W17" s="86" t="e">
        <f t="shared" si="6"/>
        <v>#DIV/0!</v>
      </c>
      <c r="X17" s="119" t="s">
        <v>89</v>
      </c>
      <c r="Y17" s="25" t="s">
        <v>60</v>
      </c>
      <c r="Z17" s="120" t="s">
        <v>90</v>
      </c>
      <c r="AA17" s="117"/>
      <c r="AE17" s="61">
        <f t="shared" si="4"/>
        <v>10</v>
      </c>
      <c r="AF17" s="62">
        <f>AN29</f>
        <v>0</v>
      </c>
      <c r="AG17" s="75">
        <f>AO29</f>
        <v>0</v>
      </c>
      <c r="AH17">
        <f t="shared" si="3"/>
        <v>0</v>
      </c>
      <c r="AN17" s="87">
        <f t="shared" si="5"/>
        <v>0</v>
      </c>
      <c r="AO17" s="88">
        <f>N17</f>
        <v>0</v>
      </c>
      <c r="AQ17" s="89" t="e">
        <f>U17</f>
        <v>#DIV/0!</v>
      </c>
      <c r="AR17" s="24" t="e">
        <f t="shared" si="7"/>
        <v>#DIV/0!</v>
      </c>
      <c r="AS17" s="24"/>
      <c r="AT17" s="24"/>
      <c r="AU17" s="24"/>
      <c r="AV17" s="24"/>
      <c r="AY17" s="91" t="s">
        <v>91</v>
      </c>
      <c r="AZ17" s="121" t="e">
        <f>AD9</f>
        <v>#DIV/0!</v>
      </c>
      <c r="BA17" s="91"/>
      <c r="BB17" s="9" t="s">
        <v>82</v>
      </c>
      <c r="BC17" s="8"/>
      <c r="BD17" s="8"/>
      <c r="BE17" s="8"/>
      <c r="BF17" s="8"/>
      <c r="BG17" s="8"/>
      <c r="BH17" s="110" t="e">
        <f>AZ11-2*(AZ11-AZ12)/(EXP(AZ13*(BH16-AZ15))+EXP(AZ14*(BH16-AZ15)))</f>
        <v>#DIV/0!</v>
      </c>
      <c r="BI17" s="9" t="s">
        <v>27</v>
      </c>
      <c r="BJ17" s="9"/>
      <c r="BK17" s="9"/>
      <c r="BZ17" s="12">
        <f t="shared" si="2"/>
        <v>7.5999999999999943</v>
      </c>
      <c r="CA17" s="11">
        <f t="shared" si="0"/>
        <v>0</v>
      </c>
      <c r="CB17" s="11">
        <f t="shared" si="1"/>
        <v>0</v>
      </c>
    </row>
    <row r="18" spans="3:80" ht="17.25" customHeight="1" thickBot="1">
      <c r="C18" s="92"/>
      <c r="D18" s="208"/>
      <c r="E18" s="211"/>
      <c r="F18" s="209"/>
      <c r="G18" s="209"/>
      <c r="H18" s="208"/>
      <c r="I18" s="211"/>
      <c r="J18" s="93"/>
      <c r="K18" s="94" t="s">
        <v>57</v>
      </c>
      <c r="L18" s="95">
        <f>(L17+L19)/2</f>
        <v>0</v>
      </c>
      <c r="M18" s="96" t="s">
        <v>53</v>
      </c>
      <c r="N18" s="214"/>
      <c r="O18" s="210"/>
      <c r="P18" s="97" t="e">
        <f>(N17-N19)/(J17-J19)</f>
        <v>#DIV/0!</v>
      </c>
      <c r="Q18" s="98" t="s">
        <v>58</v>
      </c>
      <c r="R18" s="214"/>
      <c r="S18" s="211"/>
      <c r="T18" s="66"/>
      <c r="U18" s="111"/>
      <c r="V18" s="66"/>
      <c r="W18" s="100"/>
      <c r="X18" s="120" t="s">
        <v>92</v>
      </c>
      <c r="Y18" s="35" t="s">
        <v>93</v>
      </c>
      <c r="Z18" s="122" t="e">
        <f ca="1">INDIRECT(X8&amp;AA18)</f>
        <v>#VALUE!</v>
      </c>
      <c r="AA18" s="123" t="e">
        <f>Y17-2</f>
        <v>#VALUE!</v>
      </c>
      <c r="AE18" s="61">
        <f t="shared" si="4"/>
        <v>11</v>
      </c>
      <c r="AF18" s="62">
        <f>AN31</f>
        <v>0</v>
      </c>
      <c r="AG18" s="75">
        <f>AO31</f>
        <v>0</v>
      </c>
      <c r="AH18">
        <f t="shared" si="3"/>
        <v>0</v>
      </c>
      <c r="AN18" s="87">
        <f t="shared" si="5"/>
        <v>0</v>
      </c>
      <c r="AP18" s="103" t="e">
        <f>P18</f>
        <v>#DIV/0!</v>
      </c>
      <c r="AR18" s="24"/>
      <c r="AS18" s="24"/>
      <c r="AT18" s="24"/>
      <c r="AU18" s="24"/>
      <c r="AV18" s="24"/>
      <c r="AY18" s="91"/>
      <c r="AZ18" s="91"/>
      <c r="BA18" s="91"/>
      <c r="BB18" s="9" t="s">
        <v>85</v>
      </c>
      <c r="BC18" s="8"/>
      <c r="BD18" s="8"/>
      <c r="BE18" s="8"/>
      <c r="BF18" s="8"/>
      <c r="BG18" s="8"/>
      <c r="BH18" s="110" t="e">
        <f>(2*(AZ11-AZ12)*(AZ13*EXP(AZ13*(BH16-AZ15))+AZ14*EXP(AZ14*(BH16-AZ15))))/(EXP(AZ13*(BH16-AZ15))+EXP(AZ14*(BH16-AZ15)))^2</f>
        <v>#DIV/0!</v>
      </c>
      <c r="BI18" s="9" t="s">
        <v>86</v>
      </c>
      <c r="BJ18" s="9"/>
      <c r="BK18" s="9"/>
      <c r="BZ18" s="12">
        <f t="shared" si="2"/>
        <v>7.699999999999994</v>
      </c>
      <c r="CA18" s="11">
        <f t="shared" si="0"/>
        <v>0</v>
      </c>
      <c r="CB18" s="11">
        <f t="shared" si="1"/>
        <v>0</v>
      </c>
    </row>
    <row r="19" spans="3:80" ht="17.25" customHeight="1" thickBot="1">
      <c r="C19" s="77">
        <f>C17+1</f>
        <v>6</v>
      </c>
      <c r="D19" s="201"/>
      <c r="E19" s="202" t="s">
        <v>11</v>
      </c>
      <c r="F19" s="201"/>
      <c r="G19" s="202" t="s">
        <v>12</v>
      </c>
      <c r="H19" s="201"/>
      <c r="I19" s="203" t="s">
        <v>13</v>
      </c>
      <c r="J19" s="78">
        <f>D19+(F19-1)/12+H19/365</f>
        <v>-8.3333333333333329E-2</v>
      </c>
      <c r="K19" s="79"/>
      <c r="L19" s="80">
        <f>J19-L4</f>
        <v>0</v>
      </c>
      <c r="M19" s="81" t="s">
        <v>53</v>
      </c>
      <c r="N19" s="212"/>
      <c r="O19" s="202" t="s">
        <v>27</v>
      </c>
      <c r="P19" s="115"/>
      <c r="Q19" s="83"/>
      <c r="R19" s="212"/>
      <c r="S19" s="213" t="s">
        <v>54</v>
      </c>
      <c r="T19" s="84"/>
      <c r="U19" s="85" t="e">
        <f>((R19)/((R19^0.444)*((N19)^0.663)*88.83/10))*100</f>
        <v>#DIV/0!</v>
      </c>
      <c r="V19" s="84"/>
      <c r="W19" s="86" t="e">
        <f t="shared" si="6"/>
        <v>#DIV/0!</v>
      </c>
      <c r="X19" s="124" t="e">
        <f ca="1">INDIRECT(Z8&amp;AA19)</f>
        <v>#VALUE!</v>
      </c>
      <c r="Y19" s="125" t="e">
        <f ca="1">INDIRECT(Y8&amp;AA19)</f>
        <v>#VALUE!</v>
      </c>
      <c r="Z19" s="120" t="s">
        <v>94</v>
      </c>
      <c r="AA19" s="126" t="e">
        <f>Y17-1</f>
        <v>#VALUE!</v>
      </c>
      <c r="AE19" s="61">
        <f t="shared" si="4"/>
        <v>12</v>
      </c>
      <c r="AF19" s="62">
        <f>AN33</f>
        <v>0</v>
      </c>
      <c r="AG19" s="75">
        <f>AO33</f>
        <v>0</v>
      </c>
      <c r="AH19">
        <f t="shared" si="3"/>
        <v>0</v>
      </c>
      <c r="AN19" s="87">
        <f t="shared" si="5"/>
        <v>0</v>
      </c>
      <c r="AO19" s="88">
        <f>N19</f>
        <v>0</v>
      </c>
      <c r="AQ19" s="89" t="e">
        <f>U19</f>
        <v>#DIV/0!</v>
      </c>
      <c r="AR19" s="24" t="e">
        <f t="shared" si="7"/>
        <v>#DIV/0!</v>
      </c>
      <c r="AS19" s="24"/>
      <c r="AT19" s="24"/>
      <c r="AU19" s="24"/>
      <c r="AV19" s="24"/>
      <c r="AY19" s="91"/>
      <c r="AZ19" s="91"/>
      <c r="BA19" s="91"/>
      <c r="BB19" s="9" t="s">
        <v>95</v>
      </c>
      <c r="BC19" s="8"/>
      <c r="BD19" s="8"/>
      <c r="BE19" s="8"/>
      <c r="BF19" s="8"/>
      <c r="BG19" s="8"/>
      <c r="BH19" s="110" t="e">
        <f>LN((0.12)/2)/(AZ13-AZ14)+AZ15</f>
        <v>#DIV/0!</v>
      </c>
      <c r="BI19" s="9" t="s">
        <v>78</v>
      </c>
      <c r="BJ19" s="9"/>
      <c r="BK19" s="9"/>
      <c r="BZ19" s="12">
        <f t="shared" si="2"/>
        <v>7.7999999999999936</v>
      </c>
      <c r="CA19" s="11">
        <f t="shared" si="0"/>
        <v>0</v>
      </c>
      <c r="CB19" s="11">
        <f t="shared" si="1"/>
        <v>0</v>
      </c>
    </row>
    <row r="20" spans="3:80" ht="17.25" customHeight="1" thickBot="1">
      <c r="C20" s="92"/>
      <c r="D20" s="208"/>
      <c r="E20" s="211"/>
      <c r="F20" s="209"/>
      <c r="G20" s="209"/>
      <c r="H20" s="208"/>
      <c r="I20" s="211"/>
      <c r="J20" s="93"/>
      <c r="K20" s="94" t="s">
        <v>57</v>
      </c>
      <c r="L20" s="95">
        <f>(L19+L21)/2</f>
        <v>0</v>
      </c>
      <c r="M20" s="96" t="s">
        <v>53</v>
      </c>
      <c r="N20" s="214"/>
      <c r="O20" s="210"/>
      <c r="P20" s="97" t="e">
        <f>(N19-N21)/(J19-J21)</f>
        <v>#DIV/0!</v>
      </c>
      <c r="Q20" s="98" t="s">
        <v>58</v>
      </c>
      <c r="R20" s="214"/>
      <c r="S20" s="211"/>
      <c r="T20" s="66"/>
      <c r="U20" s="111"/>
      <c r="V20" s="66"/>
      <c r="W20" s="100"/>
      <c r="X20" s="120" t="s">
        <v>96</v>
      </c>
      <c r="Y20" s="35" t="s">
        <v>97</v>
      </c>
      <c r="Z20" s="122" t="e">
        <f ca="1">INDIRECT(X8&amp;Y17)</f>
        <v>#REF!</v>
      </c>
      <c r="AA20" s="126"/>
      <c r="AE20" s="61">
        <f t="shared" si="4"/>
        <v>13</v>
      </c>
      <c r="AF20" s="62">
        <f>AN35</f>
        <v>0</v>
      </c>
      <c r="AG20" s="75">
        <f>AO35</f>
        <v>0</v>
      </c>
      <c r="AH20">
        <f t="shared" si="3"/>
        <v>0</v>
      </c>
      <c r="AN20" s="87">
        <f t="shared" si="5"/>
        <v>0</v>
      </c>
      <c r="AP20" s="103" t="e">
        <f>P20</f>
        <v>#DIV/0!</v>
      </c>
      <c r="AR20" s="24"/>
      <c r="AS20" s="24"/>
      <c r="AT20" s="24"/>
      <c r="AU20" s="24"/>
      <c r="AV20" s="24"/>
      <c r="AY20" s="91"/>
      <c r="AZ20" s="91"/>
      <c r="BA20" s="91"/>
      <c r="BB20" s="9" t="s">
        <v>82</v>
      </c>
      <c r="BC20" s="8"/>
      <c r="BD20" s="8"/>
      <c r="BE20" s="8"/>
      <c r="BF20" s="8"/>
      <c r="BG20" s="8"/>
      <c r="BH20" s="110" t="e">
        <f>AZ11-2*(AZ11-AZ12)/(EXP(AZ13*(BH19-AZ15))+EXP(AZ14*(BH19-AZ15)))</f>
        <v>#DIV/0!</v>
      </c>
      <c r="BI20" s="9" t="s">
        <v>27</v>
      </c>
      <c r="BJ20" s="9"/>
      <c r="BK20" s="9"/>
      <c r="BZ20" s="12">
        <f t="shared" si="2"/>
        <v>7.8999999999999932</v>
      </c>
      <c r="CA20" s="11">
        <f t="shared" si="0"/>
        <v>0</v>
      </c>
      <c r="CB20" s="11">
        <f t="shared" si="1"/>
        <v>0</v>
      </c>
    </row>
    <row r="21" spans="3:80" ht="17.25" customHeight="1" thickBot="1">
      <c r="C21" s="77">
        <f>C19+1</f>
        <v>7</v>
      </c>
      <c r="D21" s="201"/>
      <c r="E21" s="202" t="s">
        <v>11</v>
      </c>
      <c r="F21" s="201"/>
      <c r="G21" s="202" t="s">
        <v>12</v>
      </c>
      <c r="H21" s="201"/>
      <c r="I21" s="203" t="s">
        <v>13</v>
      </c>
      <c r="J21" s="78">
        <f>D21+(F21-1)/12+H21/365</f>
        <v>-8.3333333333333329E-2</v>
      </c>
      <c r="K21" s="79"/>
      <c r="L21" s="80">
        <f>J21-L4</f>
        <v>0</v>
      </c>
      <c r="M21" s="81" t="s">
        <v>53</v>
      </c>
      <c r="N21" s="212"/>
      <c r="O21" s="202" t="s">
        <v>27</v>
      </c>
      <c r="P21" s="82"/>
      <c r="Q21" s="83"/>
      <c r="R21" s="212"/>
      <c r="S21" s="213" t="s">
        <v>54</v>
      </c>
      <c r="T21" s="84"/>
      <c r="U21" s="85" t="e">
        <f>((R21)/((R21^0.444)*((N21)^0.663)*88.83/10))*100</f>
        <v>#DIV/0!</v>
      </c>
      <c r="V21" s="84"/>
      <c r="W21" s="86" t="e">
        <f t="shared" si="6"/>
        <v>#DIV/0!</v>
      </c>
      <c r="X21" s="124" t="e">
        <f ca="1">INDIRECT(Z8&amp;AA21)</f>
        <v>#VALUE!</v>
      </c>
      <c r="Y21" s="125" t="e">
        <f ca="1">INDIRECT(Y8&amp;AA21)</f>
        <v>#VALUE!</v>
      </c>
      <c r="Z21" s="120" t="s">
        <v>98</v>
      </c>
      <c r="AA21" s="126" t="e">
        <f>Y17+1</f>
        <v>#VALUE!</v>
      </c>
      <c r="AE21" s="61">
        <f t="shared" si="4"/>
        <v>14</v>
      </c>
      <c r="AF21" s="62">
        <f>AN37</f>
        <v>0</v>
      </c>
      <c r="AG21" s="75">
        <f>AO37</f>
        <v>0</v>
      </c>
      <c r="AH21">
        <f t="shared" si="3"/>
        <v>0</v>
      </c>
      <c r="AN21" s="87">
        <f t="shared" si="5"/>
        <v>0</v>
      </c>
      <c r="AO21" s="88">
        <f>N21</f>
        <v>0</v>
      </c>
      <c r="AQ21" s="89" t="e">
        <f>U21</f>
        <v>#DIV/0!</v>
      </c>
      <c r="AR21" s="24" t="e">
        <f t="shared" si="7"/>
        <v>#DIV/0!</v>
      </c>
      <c r="AS21" s="24"/>
      <c r="AT21" s="24"/>
      <c r="AU21" s="24"/>
      <c r="AV21" s="24"/>
      <c r="AY21" s="91"/>
      <c r="AZ21" s="91" t="s">
        <v>99</v>
      </c>
      <c r="BB21" s="9" t="s">
        <v>100</v>
      </c>
      <c r="BC21" s="8"/>
      <c r="BD21" s="8"/>
      <c r="BE21" s="8"/>
      <c r="BF21" s="8"/>
      <c r="BG21" s="8"/>
      <c r="BH21" s="127" t="e">
        <f>BH19-BH13</f>
        <v>#DIV/0!</v>
      </c>
      <c r="BI21" s="9" t="s">
        <v>101</v>
      </c>
      <c r="BJ21" s="9"/>
      <c r="BK21" s="9"/>
      <c r="BZ21" s="12">
        <f t="shared" si="2"/>
        <v>7.9999999999999929</v>
      </c>
      <c r="CA21" s="11">
        <f t="shared" si="0"/>
        <v>0</v>
      </c>
      <c r="CB21" s="11">
        <f t="shared" si="1"/>
        <v>0</v>
      </c>
    </row>
    <row r="22" spans="3:80" ht="17.25" customHeight="1" thickBot="1">
      <c r="C22" s="92"/>
      <c r="D22" s="208"/>
      <c r="E22" s="211"/>
      <c r="F22" s="219"/>
      <c r="G22" s="211"/>
      <c r="H22" s="209"/>
      <c r="I22" s="220"/>
      <c r="J22" s="93"/>
      <c r="K22" s="94" t="s">
        <v>57</v>
      </c>
      <c r="L22" s="95">
        <f>(L21+L23)/2</f>
        <v>0</v>
      </c>
      <c r="M22" s="96" t="s">
        <v>53</v>
      </c>
      <c r="N22" s="214"/>
      <c r="O22" s="216"/>
      <c r="P22" s="97" t="e">
        <f>(N21-N23)/(J21-J23)</f>
        <v>#DIV/0!</v>
      </c>
      <c r="Q22" s="98" t="s">
        <v>58</v>
      </c>
      <c r="R22" s="214"/>
      <c r="S22" s="211"/>
      <c r="T22" s="26"/>
      <c r="U22" s="99"/>
      <c r="V22" s="26"/>
      <c r="W22" s="100"/>
      <c r="X22" s="128"/>
      <c r="Z22" s="122" t="e">
        <f ca="1">INDIRECT(X8&amp;AA22)</f>
        <v>#VALUE!</v>
      </c>
      <c r="AA22" s="126" t="e">
        <f>Y17+2</f>
        <v>#VALUE!</v>
      </c>
      <c r="AE22" s="61">
        <f t="shared" si="4"/>
        <v>15</v>
      </c>
      <c r="AF22" s="62">
        <f>AN39</f>
        <v>0</v>
      </c>
      <c r="AG22" s="75">
        <f>AO39</f>
        <v>0</v>
      </c>
      <c r="AH22">
        <f t="shared" si="3"/>
        <v>0</v>
      </c>
      <c r="AN22" s="87">
        <f t="shared" si="5"/>
        <v>0</v>
      </c>
      <c r="AP22" s="103" t="e">
        <f>P22</f>
        <v>#DIV/0!</v>
      </c>
      <c r="AR22" s="24"/>
      <c r="AS22" s="24"/>
      <c r="AT22" s="24"/>
      <c r="AU22" s="24"/>
      <c r="AV22" s="24"/>
      <c r="AY22" s="91"/>
      <c r="AZ22" s="104" t="s">
        <v>102</v>
      </c>
      <c r="BA22" s="91"/>
      <c r="BB22" s="9" t="s">
        <v>103</v>
      </c>
      <c r="BC22" s="8"/>
      <c r="BD22" s="8"/>
      <c r="BE22" s="8"/>
      <c r="BF22" s="8"/>
      <c r="BG22" s="8"/>
      <c r="BH22" s="127" t="e">
        <f>BH16-BH13</f>
        <v>#DIV/0!</v>
      </c>
      <c r="BI22" s="9" t="s">
        <v>101</v>
      </c>
      <c r="BJ22" s="9"/>
      <c r="BK22" s="9"/>
      <c r="BZ22" s="12">
        <f t="shared" si="2"/>
        <v>8.0999999999999925</v>
      </c>
      <c r="CA22" s="11">
        <f t="shared" si="0"/>
        <v>0</v>
      </c>
      <c r="CB22" s="11">
        <f t="shared" si="1"/>
        <v>0</v>
      </c>
    </row>
    <row r="23" spans="3:80" ht="17.25" customHeight="1" thickBot="1">
      <c r="C23" s="77">
        <f>C21+1</f>
        <v>8</v>
      </c>
      <c r="D23" s="201"/>
      <c r="E23" s="202" t="s">
        <v>11</v>
      </c>
      <c r="F23" s="201"/>
      <c r="G23" s="202" t="s">
        <v>12</v>
      </c>
      <c r="H23" s="201"/>
      <c r="I23" s="203" t="s">
        <v>13</v>
      </c>
      <c r="J23" s="78">
        <f>D23+(F23-1)/12+H23/365</f>
        <v>-8.3333333333333329E-2</v>
      </c>
      <c r="K23" s="79"/>
      <c r="L23" s="80">
        <f>J23-L4</f>
        <v>0</v>
      </c>
      <c r="M23" s="81" t="s">
        <v>53</v>
      </c>
      <c r="N23" s="212"/>
      <c r="O23" s="202" t="s">
        <v>27</v>
      </c>
      <c r="P23" s="115"/>
      <c r="Q23" s="83"/>
      <c r="R23" s="212"/>
      <c r="S23" s="213" t="s">
        <v>54</v>
      </c>
      <c r="T23" s="84"/>
      <c r="U23" s="85" t="e">
        <f>((R23)/((R23^0.444)*((N23)^0.663)*88.83/10))*100</f>
        <v>#DIV/0!</v>
      </c>
      <c r="V23" s="84"/>
      <c r="W23" s="86" t="e">
        <f t="shared" si="6"/>
        <v>#DIV/0!</v>
      </c>
      <c r="Y23" s="25" t="s">
        <v>60</v>
      </c>
      <c r="AA23" s="126"/>
      <c r="AE23" s="61">
        <f t="shared" si="4"/>
        <v>16</v>
      </c>
      <c r="AF23" s="62">
        <f>AN40</f>
        <v>0</v>
      </c>
      <c r="AG23" s="75">
        <f>AO41</f>
        <v>0</v>
      </c>
      <c r="AH23">
        <f>$AD$11-2*($AD$11-$AD$12)/(EXP($AD$13*(AF23-$AD$15))+EXP($AD$14*(AF23-$AD$15)))</f>
        <v>0</v>
      </c>
      <c r="AN23" s="87">
        <f t="shared" si="5"/>
        <v>0</v>
      </c>
      <c r="AO23" s="88">
        <f>N23</f>
        <v>0</v>
      </c>
      <c r="AQ23" s="89" t="e">
        <f>U23</f>
        <v>#DIV/0!</v>
      </c>
      <c r="AR23" s="24" t="e">
        <f t="shared" si="7"/>
        <v>#DIV/0!</v>
      </c>
      <c r="AS23" s="24"/>
      <c r="AT23" s="24"/>
      <c r="AU23" s="24"/>
      <c r="AV23" s="24"/>
      <c r="AY23" s="91"/>
      <c r="AZ23" s="104" t="s">
        <v>104</v>
      </c>
      <c r="BA23" s="91"/>
      <c r="BB23" s="9" t="s">
        <v>105</v>
      </c>
      <c r="BC23" s="8"/>
      <c r="BD23" s="8"/>
      <c r="BE23" s="8"/>
      <c r="BF23" s="8"/>
      <c r="BG23" s="8"/>
      <c r="BH23" s="127" t="e">
        <f>BH19-BH16</f>
        <v>#DIV/0!</v>
      </c>
      <c r="BI23" s="9" t="s">
        <v>101</v>
      </c>
      <c r="BJ23" s="9"/>
      <c r="BK23" s="9"/>
      <c r="BZ23" s="12">
        <f t="shared" si="2"/>
        <v>8.1999999999999922</v>
      </c>
      <c r="CA23" s="11">
        <f t="shared" si="0"/>
        <v>0</v>
      </c>
      <c r="CB23" s="11">
        <f t="shared" si="1"/>
        <v>0</v>
      </c>
    </row>
    <row r="24" spans="3:80" ht="17.25" customHeight="1" thickBot="1">
      <c r="C24" s="92"/>
      <c r="D24" s="208"/>
      <c r="E24" s="211"/>
      <c r="F24" s="209"/>
      <c r="G24" s="209"/>
      <c r="H24" s="208"/>
      <c r="I24" s="220"/>
      <c r="J24" s="93"/>
      <c r="K24" s="94" t="s">
        <v>57</v>
      </c>
      <c r="L24" s="95">
        <f>(L23+L25)/2</f>
        <v>0</v>
      </c>
      <c r="M24" s="96" t="s">
        <v>53</v>
      </c>
      <c r="N24" s="214"/>
      <c r="O24" s="210"/>
      <c r="P24" s="97" t="e">
        <f>(N23-N25)/(J23-J25)</f>
        <v>#DIV/0!</v>
      </c>
      <c r="Q24" s="98" t="s">
        <v>58</v>
      </c>
      <c r="R24" s="214"/>
      <c r="S24" s="211"/>
      <c r="T24" s="26"/>
      <c r="U24" s="99"/>
      <c r="V24" s="26"/>
      <c r="W24" s="100"/>
      <c r="X24" s="72"/>
      <c r="Y24" s="129" t="s">
        <v>106</v>
      </c>
      <c r="Z24" s="130" t="e">
        <f ca="1">P4</f>
        <v>#REF!</v>
      </c>
      <c r="AA24" s="126"/>
      <c r="AE24" s="61">
        <f t="shared" si="4"/>
        <v>17</v>
      </c>
      <c r="AF24" s="62">
        <f>AN41</f>
        <v>0</v>
      </c>
      <c r="AG24" s="75">
        <f>AO43</f>
        <v>0</v>
      </c>
      <c r="AH24">
        <f>$AD$11-2*($AD$11-$AD$12)/(EXP($AD$13*(AF24-$AD$15))+EXP($AD$14*(AF24-$AD$15)))</f>
        <v>0</v>
      </c>
      <c r="AN24" s="87">
        <f t="shared" si="5"/>
        <v>0</v>
      </c>
      <c r="AP24" s="103" t="e">
        <f>P24</f>
        <v>#DIV/0!</v>
      </c>
      <c r="AR24" s="24"/>
      <c r="AS24" s="24"/>
      <c r="AT24" s="24"/>
      <c r="AU24" s="24"/>
      <c r="AV24" s="24"/>
      <c r="AY24" s="91"/>
      <c r="AZ24" s="91"/>
      <c r="BA24" s="91"/>
      <c r="BB24" s="9" t="s">
        <v>107</v>
      </c>
      <c r="BC24" s="8"/>
      <c r="BD24" s="8"/>
      <c r="BE24" s="8"/>
      <c r="BF24" s="8"/>
      <c r="BG24" s="8"/>
      <c r="BH24" s="127" t="e">
        <f>BH20-BH14</f>
        <v>#DIV/0!</v>
      </c>
      <c r="BI24" s="9" t="s">
        <v>27</v>
      </c>
      <c r="BJ24" s="9"/>
      <c r="BK24" s="9"/>
      <c r="BZ24" s="12">
        <f t="shared" si="2"/>
        <v>8.2999999999999918</v>
      </c>
      <c r="CA24" s="11">
        <f t="shared" si="0"/>
        <v>0</v>
      </c>
      <c r="CB24" s="11">
        <f t="shared" si="1"/>
        <v>0</v>
      </c>
    </row>
    <row r="25" spans="3:80" ht="17.25" customHeight="1" thickBot="1">
      <c r="C25" s="77">
        <f>C23+1</f>
        <v>9</v>
      </c>
      <c r="D25" s="201"/>
      <c r="E25" s="202" t="s">
        <v>11</v>
      </c>
      <c r="F25" s="201"/>
      <c r="G25" s="202" t="s">
        <v>12</v>
      </c>
      <c r="H25" s="201"/>
      <c r="I25" s="203" t="s">
        <v>13</v>
      </c>
      <c r="J25" s="78">
        <f>D25+(F25-1)/12+H25/365</f>
        <v>-8.3333333333333329E-2</v>
      </c>
      <c r="K25" s="79"/>
      <c r="L25" s="80">
        <f>J25-L4</f>
        <v>0</v>
      </c>
      <c r="M25" s="81" t="s">
        <v>53</v>
      </c>
      <c r="N25" s="212"/>
      <c r="O25" s="202" t="s">
        <v>27</v>
      </c>
      <c r="P25" s="115"/>
      <c r="Q25" s="83"/>
      <c r="R25" s="212"/>
      <c r="S25" s="213" t="s">
        <v>54</v>
      </c>
      <c r="T25" s="84"/>
      <c r="U25" s="85" t="e">
        <f>((R25)/((R25^0.444)*((N25)^0.663)*88.83/10))*100</f>
        <v>#DIV/0!</v>
      </c>
      <c r="V25" s="84"/>
      <c r="W25" s="86" t="e">
        <f t="shared" si="6"/>
        <v>#DIV/0!</v>
      </c>
      <c r="X25" s="131" t="s">
        <v>108</v>
      </c>
      <c r="Y25" s="131" t="s">
        <v>109</v>
      </c>
      <c r="Z25" s="117"/>
      <c r="AA25" s="126"/>
      <c r="AE25" s="61"/>
      <c r="AF25" s="62"/>
      <c r="AG25" s="75"/>
      <c r="AN25" s="87">
        <f t="shared" si="5"/>
        <v>0</v>
      </c>
      <c r="AO25" s="88">
        <f>N25</f>
        <v>0</v>
      </c>
      <c r="AQ25" s="89" t="e">
        <f>U25</f>
        <v>#DIV/0!</v>
      </c>
      <c r="AR25" s="24" t="e">
        <f t="shared" si="7"/>
        <v>#DIV/0!</v>
      </c>
      <c r="AS25" s="24"/>
      <c r="AT25" s="24"/>
      <c r="AU25" s="24"/>
      <c r="AV25" s="24"/>
      <c r="AY25" s="91"/>
      <c r="AZ25" s="91"/>
      <c r="BA25" s="91"/>
      <c r="BB25" s="9" t="s">
        <v>110</v>
      </c>
      <c r="BC25" s="8"/>
      <c r="BD25" s="8"/>
      <c r="BE25" s="8"/>
      <c r="BF25" s="8"/>
      <c r="BG25" s="8"/>
      <c r="BH25" s="127" t="e">
        <f>BH17-BH14</f>
        <v>#DIV/0!</v>
      </c>
      <c r="BI25" s="9" t="s">
        <v>27</v>
      </c>
      <c r="BJ25" s="9"/>
      <c r="BK25" s="9"/>
      <c r="BZ25" s="12">
        <f t="shared" si="2"/>
        <v>8.3999999999999915</v>
      </c>
      <c r="CA25" s="11">
        <f t="shared" si="0"/>
        <v>0</v>
      </c>
      <c r="CB25" s="11">
        <f t="shared" si="1"/>
        <v>0</v>
      </c>
    </row>
    <row r="26" spans="3:80" ht="17.25" customHeight="1" thickBot="1">
      <c r="C26" s="92"/>
      <c r="D26" s="208"/>
      <c r="E26" s="211"/>
      <c r="F26" s="209"/>
      <c r="G26" s="209"/>
      <c r="H26" s="208"/>
      <c r="I26" s="220"/>
      <c r="J26" s="93"/>
      <c r="K26" s="94" t="s">
        <v>57</v>
      </c>
      <c r="L26" s="95">
        <f>(L25+L27)/2</f>
        <v>0</v>
      </c>
      <c r="M26" s="96" t="s">
        <v>53</v>
      </c>
      <c r="N26" s="214"/>
      <c r="O26" s="210"/>
      <c r="P26" s="97" t="e">
        <f>(N25-N27)/(J25-J27)</f>
        <v>#DIV/0!</v>
      </c>
      <c r="Q26" s="98" t="s">
        <v>58</v>
      </c>
      <c r="R26" s="214"/>
      <c r="S26" s="211"/>
      <c r="T26" s="26"/>
      <c r="U26" s="99"/>
      <c r="V26" s="26"/>
      <c r="W26" s="100"/>
      <c r="X26" s="132" t="e">
        <f ca="1">INDIRECT(Z8&amp;Y23)</f>
        <v>#REF!</v>
      </c>
      <c r="Y26" s="133" t="e">
        <f ca="1">INDIRECT(X8&amp;Y23)</f>
        <v>#REF!</v>
      </c>
      <c r="Z26" s="117"/>
      <c r="AA26" s="126" t="e">
        <f>Y23+2</f>
        <v>#VALUE!</v>
      </c>
      <c r="AE26" s="61"/>
      <c r="AF26" s="62"/>
      <c r="AG26" s="75"/>
      <c r="AN26" s="87">
        <f t="shared" si="5"/>
        <v>0</v>
      </c>
      <c r="AP26" s="103" t="e">
        <f>P26</f>
        <v>#DIV/0!</v>
      </c>
      <c r="AR26" s="24"/>
      <c r="AS26" s="24"/>
      <c r="AT26" s="24"/>
      <c r="AU26" s="24"/>
      <c r="AV26" s="24"/>
      <c r="AY26" s="91"/>
      <c r="AZ26" s="91"/>
      <c r="BA26" s="91"/>
      <c r="BB26" s="9" t="s">
        <v>111</v>
      </c>
      <c r="BC26" s="8"/>
      <c r="BD26" s="8"/>
      <c r="BE26" s="8"/>
      <c r="BF26" s="8"/>
      <c r="BG26" s="8"/>
      <c r="BH26" s="127" t="e">
        <f>BH20-BH17</f>
        <v>#DIV/0!</v>
      </c>
      <c r="BI26" s="9" t="s">
        <v>27</v>
      </c>
      <c r="BJ26" s="9"/>
      <c r="BK26" s="9"/>
      <c r="BZ26" s="12">
        <f t="shared" si="2"/>
        <v>8.4999999999999911</v>
      </c>
      <c r="CA26" s="11">
        <f t="shared" si="0"/>
        <v>0</v>
      </c>
      <c r="CB26" s="11">
        <f t="shared" si="1"/>
        <v>0</v>
      </c>
    </row>
    <row r="27" spans="3:80" ht="17.25" customHeight="1" thickBot="1">
      <c r="C27" s="77">
        <f>C25+1</f>
        <v>10</v>
      </c>
      <c r="D27" s="201"/>
      <c r="E27" s="202" t="s">
        <v>11</v>
      </c>
      <c r="F27" s="201"/>
      <c r="G27" s="202" t="s">
        <v>12</v>
      </c>
      <c r="H27" s="201"/>
      <c r="I27" s="203" t="s">
        <v>13</v>
      </c>
      <c r="J27" s="78">
        <f>D27+(F27-1)/12+H27/365</f>
        <v>-8.3333333333333329E-2</v>
      </c>
      <c r="K27" s="79"/>
      <c r="L27" s="80">
        <f>J27-L4</f>
        <v>0</v>
      </c>
      <c r="M27" s="81" t="s">
        <v>53</v>
      </c>
      <c r="N27" s="212"/>
      <c r="O27" s="202" t="s">
        <v>27</v>
      </c>
      <c r="P27" s="115"/>
      <c r="Q27" s="83"/>
      <c r="R27" s="212"/>
      <c r="S27" s="213" t="s">
        <v>54</v>
      </c>
      <c r="T27" s="84"/>
      <c r="U27" s="85" t="e">
        <f>((R27)/((R27^0.444)*((N27)^0.663)*88.83/10))*100</f>
        <v>#DIV/0!</v>
      </c>
      <c r="V27" s="84"/>
      <c r="W27" s="86" t="e">
        <f t="shared" si="6"/>
        <v>#DIV/0!</v>
      </c>
      <c r="X27" s="131" t="s">
        <v>112</v>
      </c>
      <c r="Y27" s="131" t="s">
        <v>113</v>
      </c>
      <c r="AA27" s="126"/>
      <c r="AN27" s="87">
        <f t="shared" si="5"/>
        <v>0</v>
      </c>
      <c r="AO27" s="88">
        <f>N27</f>
        <v>0</v>
      </c>
      <c r="AQ27" s="89" t="e">
        <f>U27</f>
        <v>#DIV/0!</v>
      </c>
      <c r="AR27" s="24" t="e">
        <f t="shared" si="7"/>
        <v>#DIV/0!</v>
      </c>
      <c r="AS27" s="24"/>
      <c r="AT27" s="24"/>
      <c r="AU27" s="24"/>
      <c r="AV27" s="24"/>
      <c r="AY27" s="8"/>
      <c r="BA27" s="8"/>
      <c r="BB27" s="134" t="s">
        <v>114</v>
      </c>
      <c r="BC27" s="135"/>
      <c r="BD27" s="135"/>
      <c r="BE27" s="135"/>
      <c r="BF27" s="135"/>
      <c r="BG27" s="135"/>
      <c r="BH27" s="110">
        <f>AZ11</f>
        <v>0</v>
      </c>
      <c r="BI27" s="9" t="s">
        <v>27</v>
      </c>
      <c r="BJ27" s="9"/>
      <c r="BK27" s="9"/>
      <c r="BZ27" s="12">
        <f t="shared" si="2"/>
        <v>8.5999999999999908</v>
      </c>
      <c r="CA27" s="11">
        <f t="shared" si="0"/>
        <v>0</v>
      </c>
      <c r="CB27" s="11">
        <f t="shared" si="1"/>
        <v>0</v>
      </c>
    </row>
    <row r="28" spans="3:80" ht="17.25" customHeight="1" thickBot="1">
      <c r="C28" s="92"/>
      <c r="D28" s="208"/>
      <c r="E28" s="211"/>
      <c r="F28" s="219"/>
      <c r="G28" s="211"/>
      <c r="H28" s="209"/>
      <c r="I28" s="220"/>
      <c r="J28" s="93"/>
      <c r="K28" s="94" t="s">
        <v>57</v>
      </c>
      <c r="L28" s="95">
        <f>(L27+L29)/2</f>
        <v>0</v>
      </c>
      <c r="M28" s="96" t="s">
        <v>53</v>
      </c>
      <c r="N28" s="214"/>
      <c r="O28" s="210"/>
      <c r="P28" s="97" t="e">
        <f>(N27-N29)/(J27-J29)</f>
        <v>#DIV/0!</v>
      </c>
      <c r="Q28" s="98" t="s">
        <v>58</v>
      </c>
      <c r="R28" s="214"/>
      <c r="S28" s="211"/>
      <c r="T28" s="26"/>
      <c r="U28" s="99"/>
      <c r="V28" s="26"/>
      <c r="W28" s="100"/>
      <c r="X28" s="132" t="e">
        <f ca="1">INDIRECT(Z8&amp;AA26)</f>
        <v>#VALUE!</v>
      </c>
      <c r="Y28" s="133" t="e">
        <f ca="1">INDIRECT(X8&amp;AA26)</f>
        <v>#VALUE!</v>
      </c>
      <c r="AN28" s="87">
        <f t="shared" si="5"/>
        <v>0</v>
      </c>
      <c r="AP28" s="103" t="e">
        <f>P28</f>
        <v>#DIV/0!</v>
      </c>
      <c r="AR28" s="24"/>
      <c r="AS28" s="24"/>
      <c r="AT28" s="24"/>
      <c r="AU28" s="24"/>
      <c r="AV28" s="24"/>
      <c r="BZ28" s="12">
        <f t="shared" si="2"/>
        <v>8.6999999999999904</v>
      </c>
      <c r="CA28" s="11">
        <f t="shared" si="0"/>
        <v>0</v>
      </c>
      <c r="CB28" s="11">
        <f t="shared" si="1"/>
        <v>0</v>
      </c>
    </row>
    <row r="29" spans="3:80" ht="17.25" customHeight="1" thickBot="1">
      <c r="C29" s="77">
        <f>C27+1</f>
        <v>11</v>
      </c>
      <c r="D29" s="201"/>
      <c r="E29" s="202" t="s">
        <v>11</v>
      </c>
      <c r="F29" s="201"/>
      <c r="G29" s="202" t="s">
        <v>12</v>
      </c>
      <c r="H29" s="201"/>
      <c r="I29" s="203" t="s">
        <v>13</v>
      </c>
      <c r="J29" s="78">
        <f>D29+(F29-1)/12+H29/365</f>
        <v>-8.3333333333333329E-2</v>
      </c>
      <c r="K29" s="79"/>
      <c r="L29" s="80">
        <f>J29-L4</f>
        <v>0</v>
      </c>
      <c r="M29" s="81" t="s">
        <v>53</v>
      </c>
      <c r="N29" s="212"/>
      <c r="O29" s="202" t="s">
        <v>27</v>
      </c>
      <c r="P29" s="115"/>
      <c r="Q29" s="83"/>
      <c r="R29" s="212"/>
      <c r="S29" s="213" t="s">
        <v>54</v>
      </c>
      <c r="T29" s="84"/>
      <c r="U29" s="85" t="e">
        <f>((R29)/((R29^0.444)*((N29)^0.663)*88.83/10))*100</f>
        <v>#DIV/0!</v>
      </c>
      <c r="V29" s="84"/>
      <c r="W29" s="86" t="e">
        <f t="shared" si="6"/>
        <v>#DIV/0!</v>
      </c>
      <c r="Y29" s="25" t="e">
        <f>Y23+1</f>
        <v>#VALUE!</v>
      </c>
      <c r="AN29" s="87">
        <f t="shared" si="5"/>
        <v>0</v>
      </c>
      <c r="AO29" s="88">
        <f>N29</f>
        <v>0</v>
      </c>
      <c r="AQ29" s="89" t="e">
        <f>U29</f>
        <v>#DIV/0!</v>
      </c>
      <c r="AR29" s="24" t="e">
        <f t="shared" si="7"/>
        <v>#DIV/0!</v>
      </c>
      <c r="AS29" s="24"/>
      <c r="AT29" s="24"/>
      <c r="AU29" s="24"/>
      <c r="AV29" s="24"/>
      <c r="BA29" s="136" t="s">
        <v>115</v>
      </c>
      <c r="BC29" s="137" t="e">
        <f>BH13</f>
        <v>#DIV/0!</v>
      </c>
      <c r="BE29" s="137" t="e">
        <f>BH16</f>
        <v>#DIV/0!</v>
      </c>
      <c r="BG29" s="137" t="e">
        <f>BH19</f>
        <v>#DIV/0!</v>
      </c>
      <c r="BZ29" s="12">
        <f t="shared" si="2"/>
        <v>8.7999999999999901</v>
      </c>
      <c r="CA29" s="11">
        <f t="shared" si="0"/>
        <v>0</v>
      </c>
      <c r="CB29" s="11">
        <f t="shared" si="1"/>
        <v>0</v>
      </c>
    </row>
    <row r="30" spans="3:80" ht="17.25" customHeight="1" thickBot="1">
      <c r="C30" s="92"/>
      <c r="D30" s="208"/>
      <c r="E30" s="211"/>
      <c r="F30" s="209"/>
      <c r="G30" s="209"/>
      <c r="H30" s="208"/>
      <c r="I30" s="220"/>
      <c r="J30" s="93"/>
      <c r="K30" s="94" t="s">
        <v>57</v>
      </c>
      <c r="L30" s="95">
        <f>(L29+L31)/2</f>
        <v>0</v>
      </c>
      <c r="M30" s="96" t="s">
        <v>53</v>
      </c>
      <c r="N30" s="214"/>
      <c r="O30" s="210"/>
      <c r="P30" s="97" t="e">
        <f>(N29-N31)/(J29-J31)</f>
        <v>#DIV/0!</v>
      </c>
      <c r="Q30" s="98" t="s">
        <v>58</v>
      </c>
      <c r="R30" s="214"/>
      <c r="S30" s="211"/>
      <c r="T30" s="26"/>
      <c r="U30" s="99"/>
      <c r="V30" s="26"/>
      <c r="W30" s="138"/>
      <c r="X30" s="139"/>
      <c r="Y30" s="139" t="s">
        <v>49</v>
      </c>
      <c r="Z30" s="140" t="s">
        <v>116</v>
      </c>
      <c r="AN30" s="87">
        <f t="shared" si="5"/>
        <v>0</v>
      </c>
      <c r="AP30" s="103" t="e">
        <f>P30</f>
        <v>#DIV/0!</v>
      </c>
      <c r="AR30" s="24"/>
      <c r="AS30" s="24"/>
      <c r="AT30" s="24"/>
      <c r="AU30" s="24"/>
      <c r="AV30" s="24"/>
      <c r="BA30"/>
      <c r="BB30" s="3"/>
      <c r="BC30"/>
      <c r="BD30"/>
      <c r="BE30"/>
      <c r="BF30"/>
      <c r="BG30"/>
      <c r="BH30"/>
      <c r="BI30"/>
      <c r="BJ30"/>
      <c r="BK30"/>
      <c r="BZ30" s="12">
        <f t="shared" si="2"/>
        <v>8.8999999999999897</v>
      </c>
      <c r="CA30" s="11">
        <f t="shared" si="0"/>
        <v>0</v>
      </c>
      <c r="CB30" s="11">
        <f t="shared" si="1"/>
        <v>0</v>
      </c>
    </row>
    <row r="31" spans="3:80" ht="17.25" customHeight="1" thickBot="1">
      <c r="C31" s="77">
        <f>C29+1</f>
        <v>12</v>
      </c>
      <c r="D31" s="201"/>
      <c r="E31" s="202" t="s">
        <v>11</v>
      </c>
      <c r="F31" s="201"/>
      <c r="G31" s="202" t="s">
        <v>12</v>
      </c>
      <c r="H31" s="201"/>
      <c r="I31" s="203" t="s">
        <v>13</v>
      </c>
      <c r="J31" s="78">
        <f>D31+(F31-1)/12+H31/365</f>
        <v>-8.3333333333333329E-2</v>
      </c>
      <c r="K31" s="79"/>
      <c r="L31" s="80">
        <f>J31-L4</f>
        <v>0</v>
      </c>
      <c r="M31" s="81" t="s">
        <v>53</v>
      </c>
      <c r="N31" s="212"/>
      <c r="O31" s="202" t="s">
        <v>27</v>
      </c>
      <c r="P31" s="115"/>
      <c r="Q31" s="83"/>
      <c r="R31" s="212"/>
      <c r="S31" s="213" t="s">
        <v>54</v>
      </c>
      <c r="T31" s="84"/>
      <c r="U31" s="85" t="e">
        <f>((R31)/((R31^0.444)*((N31)^0.663)*88.83/10))*100</f>
        <v>#DIV/0!</v>
      </c>
      <c r="V31" s="84"/>
      <c r="W31" s="86" t="e">
        <f t="shared" si="6"/>
        <v>#DIV/0!</v>
      </c>
      <c r="X31" s="139" t="s">
        <v>117</v>
      </c>
      <c r="Y31" s="141" t="e">
        <f ca="1">INDIRECT(Z8&amp;Y29)</f>
        <v>#VALUE!</v>
      </c>
      <c r="Z31" s="142" t="e">
        <f ca="1">INDIRECT(Y8&amp;Y29)</f>
        <v>#VALUE!</v>
      </c>
      <c r="AA31" s="18" t="e">
        <f>Y29+2</f>
        <v>#VALUE!</v>
      </c>
      <c r="AN31" s="87">
        <f t="shared" si="5"/>
        <v>0</v>
      </c>
      <c r="AO31" s="88">
        <f>N31</f>
        <v>0</v>
      </c>
      <c r="AQ31" s="89" t="e">
        <f>U31</f>
        <v>#DIV/0!</v>
      </c>
      <c r="AR31" s="24" t="e">
        <f t="shared" si="7"/>
        <v>#DIV/0!</v>
      </c>
      <c r="AS31" s="24"/>
      <c r="AT31" s="24"/>
      <c r="AU31" s="24"/>
      <c r="AV31" s="24"/>
      <c r="BA31"/>
      <c r="BB31" s="3"/>
      <c r="BC31"/>
      <c r="BD31"/>
      <c r="BE31"/>
      <c r="BF31"/>
      <c r="BG31"/>
      <c r="BH31"/>
      <c r="BI31"/>
      <c r="BJ31"/>
      <c r="BK31"/>
      <c r="BZ31" s="12">
        <f t="shared" si="2"/>
        <v>8.9999999999999893</v>
      </c>
      <c r="CA31" s="11">
        <f t="shared" si="0"/>
        <v>0</v>
      </c>
      <c r="CB31" s="11">
        <f t="shared" si="1"/>
        <v>0</v>
      </c>
    </row>
    <row r="32" spans="3:80" ht="17.25" customHeight="1" thickBot="1">
      <c r="C32" s="92"/>
      <c r="D32" s="208"/>
      <c r="E32" s="211"/>
      <c r="F32" s="209"/>
      <c r="G32" s="209"/>
      <c r="H32" s="208"/>
      <c r="I32" s="220"/>
      <c r="J32" s="93"/>
      <c r="K32" s="94" t="s">
        <v>57</v>
      </c>
      <c r="L32" s="95">
        <f>(L31+L33)/2</f>
        <v>0</v>
      </c>
      <c r="M32" s="96" t="s">
        <v>53</v>
      </c>
      <c r="N32" s="214"/>
      <c r="O32" s="210"/>
      <c r="P32" s="97" t="e">
        <f>(N31-N33)/(J31-J33)</f>
        <v>#DIV/0!</v>
      </c>
      <c r="Q32" s="98" t="s">
        <v>58</v>
      </c>
      <c r="R32" s="214"/>
      <c r="S32" s="211"/>
      <c r="T32" s="26"/>
      <c r="U32" s="99"/>
      <c r="V32" s="26"/>
      <c r="W32" s="100"/>
      <c r="X32" s="139" t="s">
        <v>118</v>
      </c>
      <c r="Y32" s="141" t="e">
        <f ca="1">INDIRECT(Z8&amp;AA31)</f>
        <v>#VALUE!</v>
      </c>
      <c r="Z32" s="142" t="e">
        <f ca="1">INDIRECT(Y8&amp;AA31)</f>
        <v>#VALUE!</v>
      </c>
      <c r="AA32" s="18"/>
      <c r="AN32" s="87">
        <f t="shared" si="5"/>
        <v>0</v>
      </c>
      <c r="AP32" s="103" t="e">
        <f>P32</f>
        <v>#DIV/0!</v>
      </c>
      <c r="AR32" s="24"/>
      <c r="AS32" s="24"/>
      <c r="AT32" s="24"/>
      <c r="AU32" s="24"/>
      <c r="AV32" s="24"/>
      <c r="BA32"/>
      <c r="BB32" s="3"/>
      <c r="BC32"/>
      <c r="BD32"/>
      <c r="BE32"/>
      <c r="BF32"/>
      <c r="BG32"/>
      <c r="BH32"/>
      <c r="BI32"/>
      <c r="BJ32"/>
      <c r="BK32"/>
      <c r="BZ32" s="12">
        <f t="shared" si="2"/>
        <v>9.099999999999989</v>
      </c>
      <c r="CA32" s="11">
        <f t="shared" si="0"/>
        <v>0</v>
      </c>
      <c r="CB32" s="11">
        <f t="shared" si="1"/>
        <v>0</v>
      </c>
    </row>
    <row r="33" spans="2:82" ht="17.25" customHeight="1" thickBot="1">
      <c r="C33" s="77">
        <f>C31+1</f>
        <v>13</v>
      </c>
      <c r="D33" s="201"/>
      <c r="E33" s="202" t="s">
        <v>11</v>
      </c>
      <c r="F33" s="201"/>
      <c r="G33" s="202" t="s">
        <v>12</v>
      </c>
      <c r="H33" s="201"/>
      <c r="I33" s="203" t="s">
        <v>13</v>
      </c>
      <c r="J33" s="78">
        <f>D33+(F33-1)/12+H33/365</f>
        <v>-8.3333333333333329E-2</v>
      </c>
      <c r="K33" s="79"/>
      <c r="L33" s="80">
        <f>J33-L4</f>
        <v>0</v>
      </c>
      <c r="M33" s="81" t="s">
        <v>53</v>
      </c>
      <c r="N33" s="212"/>
      <c r="O33" s="202" t="s">
        <v>27</v>
      </c>
      <c r="P33" s="115"/>
      <c r="Q33" s="83"/>
      <c r="R33" s="212"/>
      <c r="S33" s="213" t="s">
        <v>54</v>
      </c>
      <c r="T33" s="84"/>
      <c r="U33" s="85" t="e">
        <f>((R33)/((R33^0.444)*((N33)^0.663)*88.83/10))*100</f>
        <v>#DIV/0!</v>
      </c>
      <c r="V33" s="84"/>
      <c r="W33" s="86" t="e">
        <f t="shared" si="6"/>
        <v>#DIV/0!</v>
      </c>
      <c r="AN33" s="87">
        <f t="shared" si="5"/>
        <v>0</v>
      </c>
      <c r="AO33" s="88">
        <f>N33</f>
        <v>0</v>
      </c>
      <c r="AQ33" s="89" t="e">
        <f>U33</f>
        <v>#DIV/0!</v>
      </c>
      <c r="AR33" s="24" t="e">
        <f t="shared" si="7"/>
        <v>#DIV/0!</v>
      </c>
      <c r="AS33" s="24"/>
      <c r="AT33" s="24"/>
      <c r="AU33" s="24"/>
      <c r="AV33" s="24"/>
      <c r="BA33"/>
      <c r="BB33" s="3"/>
      <c r="BC33"/>
      <c r="BD33"/>
      <c r="BE33"/>
      <c r="BF33"/>
      <c r="BG33"/>
      <c r="BH33"/>
      <c r="BI33"/>
      <c r="BJ33"/>
      <c r="BK33"/>
      <c r="BZ33" s="12">
        <f t="shared" si="2"/>
        <v>9.1999999999999886</v>
      </c>
      <c r="CA33" s="11">
        <f t="shared" si="0"/>
        <v>0</v>
      </c>
      <c r="CB33" s="11">
        <f t="shared" si="1"/>
        <v>0</v>
      </c>
    </row>
    <row r="34" spans="2:82" ht="17.25" customHeight="1" thickBot="1">
      <c r="C34" s="92"/>
      <c r="D34" s="208"/>
      <c r="E34" s="221"/>
      <c r="F34" s="219"/>
      <c r="G34" s="211"/>
      <c r="H34" s="209"/>
      <c r="I34" s="220"/>
      <c r="J34" s="93"/>
      <c r="K34" s="94" t="s">
        <v>57</v>
      </c>
      <c r="L34" s="95">
        <f>(L33+L35)/2</f>
        <v>0</v>
      </c>
      <c r="M34" s="96" t="s">
        <v>53</v>
      </c>
      <c r="N34" s="214"/>
      <c r="O34" s="216"/>
      <c r="P34" s="97" t="e">
        <f>(N33-N35)/(J33-J35)</f>
        <v>#DIV/0!</v>
      </c>
      <c r="Q34" s="98" t="s">
        <v>58</v>
      </c>
      <c r="R34" s="214"/>
      <c r="S34" s="211"/>
      <c r="T34" s="26"/>
      <c r="U34" s="99"/>
      <c r="V34" s="26"/>
      <c r="W34" s="138"/>
      <c r="AN34" s="87">
        <f t="shared" si="5"/>
        <v>0</v>
      </c>
      <c r="AP34" s="103" t="e">
        <f>P34</f>
        <v>#DIV/0!</v>
      </c>
      <c r="AR34" s="24"/>
      <c r="AS34" s="24"/>
      <c r="AT34" s="24"/>
      <c r="AU34" s="24"/>
      <c r="AV34" s="24"/>
      <c r="BA34"/>
      <c r="BB34" s="3"/>
      <c r="BC34"/>
      <c r="BD34"/>
      <c r="BE34"/>
      <c r="BF34"/>
      <c r="BG34"/>
      <c r="BH34"/>
      <c r="BI34"/>
      <c r="BJ34"/>
      <c r="BK34"/>
      <c r="BZ34" s="12">
        <f t="shared" si="2"/>
        <v>9.2999999999999883</v>
      </c>
      <c r="CA34" s="11">
        <f t="shared" si="0"/>
        <v>0</v>
      </c>
      <c r="CB34" s="11">
        <f t="shared" si="1"/>
        <v>0</v>
      </c>
    </row>
    <row r="35" spans="2:82" ht="17.25" customHeight="1" thickBot="1">
      <c r="C35" s="77">
        <f>C33+1</f>
        <v>14</v>
      </c>
      <c r="D35" s="201"/>
      <c r="E35" s="202" t="s">
        <v>11</v>
      </c>
      <c r="F35" s="201"/>
      <c r="G35" s="202" t="s">
        <v>12</v>
      </c>
      <c r="H35" s="201"/>
      <c r="I35" s="203" t="s">
        <v>13</v>
      </c>
      <c r="J35" s="78">
        <f>D35+(F35-1)/12+H35/365</f>
        <v>-8.3333333333333329E-2</v>
      </c>
      <c r="K35" s="79"/>
      <c r="L35" s="80">
        <f>J35-L4</f>
        <v>0</v>
      </c>
      <c r="M35" s="81" t="s">
        <v>53</v>
      </c>
      <c r="N35" s="212"/>
      <c r="O35" s="202" t="s">
        <v>27</v>
      </c>
      <c r="P35" s="115"/>
      <c r="Q35" s="83"/>
      <c r="R35" s="212"/>
      <c r="S35" s="213" t="s">
        <v>54</v>
      </c>
      <c r="T35" s="84"/>
      <c r="U35" s="85" t="e">
        <f>((R35)/((R35^0.444)*((N35)^0.663)*88.83/10))*100</f>
        <v>#DIV/0!</v>
      </c>
      <c r="V35" s="84"/>
      <c r="W35" s="143" t="e">
        <f t="shared" si="6"/>
        <v>#DIV/0!</v>
      </c>
      <c r="X35" s="144"/>
      <c r="Y35" s="144"/>
      <c r="AA35" s="18"/>
      <c r="AN35" s="87">
        <f t="shared" si="5"/>
        <v>0</v>
      </c>
      <c r="AO35" s="88">
        <f>N35</f>
        <v>0</v>
      </c>
      <c r="AQ35" s="89" t="e">
        <f>U35</f>
        <v>#DIV/0!</v>
      </c>
      <c r="AR35" s="24" t="e">
        <f t="shared" si="7"/>
        <v>#DIV/0!</v>
      </c>
      <c r="AS35" s="24"/>
      <c r="AT35" s="24"/>
      <c r="AU35" s="24"/>
      <c r="AV35" s="24"/>
      <c r="BA35"/>
      <c r="BB35" s="3"/>
      <c r="BC35"/>
      <c r="BD35"/>
      <c r="BE35"/>
      <c r="BF35"/>
      <c r="BG35"/>
      <c r="BH35"/>
      <c r="BI35"/>
      <c r="BJ35"/>
      <c r="BK35"/>
      <c r="BZ35" s="12">
        <f t="shared" si="2"/>
        <v>9.3999999999999879</v>
      </c>
      <c r="CA35" s="11">
        <f t="shared" si="0"/>
        <v>0</v>
      </c>
      <c r="CB35" s="11">
        <f t="shared" si="1"/>
        <v>0</v>
      </c>
    </row>
    <row r="36" spans="2:82" ht="17.25" customHeight="1" thickBot="1">
      <c r="C36" s="92"/>
      <c r="D36" s="208"/>
      <c r="E36" s="221"/>
      <c r="F36" s="209"/>
      <c r="G36" s="209"/>
      <c r="H36" s="208"/>
      <c r="I36" s="220"/>
      <c r="J36" s="93"/>
      <c r="K36" s="94" t="s">
        <v>57</v>
      </c>
      <c r="L36" s="95">
        <f>(L35+L37)/2</f>
        <v>0</v>
      </c>
      <c r="M36" s="96" t="s">
        <v>53</v>
      </c>
      <c r="N36" s="214"/>
      <c r="O36" s="216"/>
      <c r="P36" s="97" t="e">
        <f>(N35-N37)/(J35-J37)</f>
        <v>#DIV/0!</v>
      </c>
      <c r="Q36" s="98" t="s">
        <v>58</v>
      </c>
      <c r="R36" s="214"/>
      <c r="S36" s="211"/>
      <c r="T36" s="26"/>
      <c r="U36" s="99"/>
      <c r="V36" s="26"/>
      <c r="W36" s="100"/>
      <c r="X36" s="144"/>
      <c r="Y36" s="144"/>
      <c r="AA36" s="18"/>
      <c r="AN36" s="87">
        <f t="shared" si="5"/>
        <v>0</v>
      </c>
      <c r="AP36" s="103" t="e">
        <f>P36</f>
        <v>#DIV/0!</v>
      </c>
      <c r="AR36" s="24"/>
      <c r="AS36" s="24"/>
      <c r="AT36" s="24"/>
      <c r="AU36" s="24"/>
      <c r="AV36" s="24"/>
      <c r="BA36"/>
      <c r="BB36" s="3"/>
      <c r="BC36"/>
      <c r="BD36"/>
      <c r="BE36"/>
      <c r="BF36"/>
      <c r="BG36"/>
      <c r="BH36"/>
      <c r="BI36"/>
      <c r="BJ36"/>
      <c r="BK36"/>
      <c r="BZ36" s="12">
        <f t="shared" si="2"/>
        <v>9.4999999999999876</v>
      </c>
      <c r="CA36" s="11">
        <f t="shared" si="0"/>
        <v>0</v>
      </c>
      <c r="CB36" s="11">
        <f t="shared" si="1"/>
        <v>0</v>
      </c>
    </row>
    <row r="37" spans="2:82" ht="17.25" customHeight="1" thickBot="1">
      <c r="C37" s="77">
        <f>C35+1</f>
        <v>15</v>
      </c>
      <c r="D37" s="201"/>
      <c r="E37" s="202" t="s">
        <v>11</v>
      </c>
      <c r="F37" s="201"/>
      <c r="G37" s="202" t="s">
        <v>12</v>
      </c>
      <c r="H37" s="201"/>
      <c r="I37" s="203" t="s">
        <v>13</v>
      </c>
      <c r="J37" s="78">
        <f>D37+(F37-1)/12+H37/365</f>
        <v>-8.3333333333333329E-2</v>
      </c>
      <c r="K37" s="79"/>
      <c r="L37" s="80">
        <f>J37-L4</f>
        <v>0</v>
      </c>
      <c r="M37" s="81" t="s">
        <v>53</v>
      </c>
      <c r="N37" s="212"/>
      <c r="O37" s="202" t="s">
        <v>27</v>
      </c>
      <c r="P37" s="115"/>
      <c r="Q37" s="83"/>
      <c r="R37" s="212"/>
      <c r="S37" s="213" t="s">
        <v>54</v>
      </c>
      <c r="T37" s="84"/>
      <c r="U37" s="85" t="e">
        <f>((R37)/((R37^0.444)*((N37)^0.663)*88.83/10))*100</f>
        <v>#DIV/0!</v>
      </c>
      <c r="V37" s="84"/>
      <c r="W37" s="86" t="e">
        <f t="shared" si="6"/>
        <v>#DIV/0!</v>
      </c>
      <c r="X37" s="144"/>
      <c r="Y37" s="144"/>
      <c r="AA37" s="18"/>
      <c r="AN37" s="87">
        <f t="shared" si="5"/>
        <v>0</v>
      </c>
      <c r="AO37" s="88">
        <f>N37</f>
        <v>0</v>
      </c>
      <c r="AQ37" s="89" t="e">
        <f>U37</f>
        <v>#DIV/0!</v>
      </c>
      <c r="AR37" s="24" t="e">
        <f t="shared" si="7"/>
        <v>#DIV/0!</v>
      </c>
      <c r="AS37" s="24"/>
      <c r="AT37" s="24"/>
      <c r="AU37" s="24"/>
      <c r="AV37" s="24"/>
      <c r="BA37"/>
      <c r="BB37" s="3"/>
      <c r="BC37"/>
      <c r="BD37"/>
      <c r="BE37"/>
      <c r="BF37"/>
      <c r="BG37"/>
      <c r="BH37"/>
      <c r="BI37"/>
      <c r="BJ37"/>
      <c r="BK37"/>
      <c r="BZ37" s="12">
        <f t="shared" si="2"/>
        <v>9.5999999999999872</v>
      </c>
      <c r="CA37" s="11">
        <f t="shared" si="0"/>
        <v>0</v>
      </c>
      <c r="CB37" s="11">
        <f t="shared" si="1"/>
        <v>0</v>
      </c>
    </row>
    <row r="38" spans="2:82" ht="17.25" customHeight="1" thickBot="1">
      <c r="C38" s="92"/>
      <c r="D38" s="208"/>
      <c r="E38" s="221"/>
      <c r="F38" s="209"/>
      <c r="G38" s="209"/>
      <c r="H38" s="208"/>
      <c r="I38" s="220"/>
      <c r="J38" s="93"/>
      <c r="K38" s="94" t="s">
        <v>57</v>
      </c>
      <c r="L38" s="95">
        <f>(L37+L39)/2</f>
        <v>0</v>
      </c>
      <c r="M38" s="96" t="s">
        <v>53</v>
      </c>
      <c r="N38" s="214"/>
      <c r="O38" s="216"/>
      <c r="P38" s="97" t="e">
        <f>(N37-N39)/(J37-J39)</f>
        <v>#DIV/0!</v>
      </c>
      <c r="Q38" s="98" t="s">
        <v>58</v>
      </c>
      <c r="R38" s="214"/>
      <c r="S38" s="211"/>
      <c r="T38" s="26"/>
      <c r="U38" s="99"/>
      <c r="V38" s="26"/>
      <c r="W38" s="100"/>
      <c r="X38" s="144"/>
      <c r="Y38" s="144"/>
      <c r="AA38" s="18"/>
      <c r="AN38" s="87">
        <f t="shared" si="5"/>
        <v>0</v>
      </c>
      <c r="AP38" s="103" t="e">
        <f>P38</f>
        <v>#DIV/0!</v>
      </c>
      <c r="AR38" s="24"/>
      <c r="AS38" s="24"/>
      <c r="AT38" s="24"/>
      <c r="AU38" s="24"/>
      <c r="AV38" s="24"/>
      <c r="BA38"/>
      <c r="BB38" s="3"/>
      <c r="BC38"/>
      <c r="BD38"/>
      <c r="BE38"/>
      <c r="BF38"/>
      <c r="BG38"/>
      <c r="BH38"/>
      <c r="BI38"/>
      <c r="BJ38"/>
      <c r="BK38"/>
      <c r="BZ38" s="12">
        <f t="shared" si="2"/>
        <v>9.6999999999999869</v>
      </c>
      <c r="CA38" s="11">
        <f t="shared" si="0"/>
        <v>0</v>
      </c>
      <c r="CB38" s="11">
        <f t="shared" si="1"/>
        <v>0</v>
      </c>
    </row>
    <row r="39" spans="2:82" ht="17.25" customHeight="1" thickBot="1">
      <c r="C39" s="77">
        <f>C37+1</f>
        <v>16</v>
      </c>
      <c r="D39" s="201"/>
      <c r="E39" s="202" t="s">
        <v>11</v>
      </c>
      <c r="F39" s="201"/>
      <c r="G39" s="202" t="s">
        <v>12</v>
      </c>
      <c r="H39" s="201"/>
      <c r="I39" s="203" t="s">
        <v>13</v>
      </c>
      <c r="J39" s="78">
        <f>D39+(F39-1)/12+H39/365</f>
        <v>-8.3333333333333329E-2</v>
      </c>
      <c r="K39" s="79"/>
      <c r="L39" s="80">
        <f>J39-L4</f>
        <v>0</v>
      </c>
      <c r="M39" s="81" t="s">
        <v>53</v>
      </c>
      <c r="N39" s="212"/>
      <c r="O39" s="202" t="s">
        <v>27</v>
      </c>
      <c r="P39" s="115"/>
      <c r="Q39" s="83"/>
      <c r="R39" s="212"/>
      <c r="S39" s="213" t="s">
        <v>54</v>
      </c>
      <c r="T39" s="84"/>
      <c r="U39" s="85" t="e">
        <f>((R39)/((R39^0.444)*((N39)^0.663)*88.83/10))*100</f>
        <v>#DIV/0!</v>
      </c>
      <c r="V39" s="84"/>
      <c r="W39" s="86" t="e">
        <f t="shared" si="6"/>
        <v>#DIV/0!</v>
      </c>
      <c r="AN39" s="87">
        <f t="shared" si="5"/>
        <v>0</v>
      </c>
      <c r="AO39" s="88">
        <f>N39</f>
        <v>0</v>
      </c>
      <c r="AQ39" s="89" t="e">
        <f>U39</f>
        <v>#DIV/0!</v>
      </c>
      <c r="AR39" s="24" t="e">
        <f t="shared" si="7"/>
        <v>#DIV/0!</v>
      </c>
      <c r="AS39" s="24"/>
      <c r="AT39" s="24"/>
      <c r="AU39" s="24"/>
      <c r="AV39" s="24"/>
      <c r="BA39"/>
      <c r="BB39" s="3"/>
      <c r="BC39"/>
      <c r="BD39"/>
      <c r="BE39"/>
      <c r="BF39"/>
      <c r="BG39"/>
      <c r="BH39"/>
      <c r="BI39"/>
      <c r="BJ39"/>
      <c r="BK39"/>
      <c r="BZ39" s="12">
        <f t="shared" si="2"/>
        <v>9.7999999999999865</v>
      </c>
      <c r="CA39" s="11">
        <f t="shared" si="0"/>
        <v>0</v>
      </c>
      <c r="CB39" s="11">
        <f t="shared" si="1"/>
        <v>0</v>
      </c>
    </row>
    <row r="40" spans="2:82" ht="17.25" customHeight="1" thickBot="1">
      <c r="C40" s="92"/>
      <c r="D40" s="208"/>
      <c r="E40" s="221"/>
      <c r="F40" s="219"/>
      <c r="G40" s="211"/>
      <c r="H40" s="209"/>
      <c r="I40" s="220"/>
      <c r="J40" s="93"/>
      <c r="K40" s="94" t="s">
        <v>57</v>
      </c>
      <c r="L40" s="95">
        <f>(L39+L41)/2</f>
        <v>0</v>
      </c>
      <c r="M40" s="96" t="s">
        <v>53</v>
      </c>
      <c r="N40" s="214"/>
      <c r="O40" s="216"/>
      <c r="P40" s="97" t="e">
        <f>(N39-N41)/(J39-J41)</f>
        <v>#DIV/0!</v>
      </c>
      <c r="Q40" s="98" t="s">
        <v>58</v>
      </c>
      <c r="R40" s="214"/>
      <c r="S40" s="211"/>
      <c r="T40" s="26"/>
      <c r="U40" s="99"/>
      <c r="V40" s="26"/>
      <c r="W40" s="100"/>
      <c r="AN40" s="87">
        <f t="shared" si="5"/>
        <v>0</v>
      </c>
      <c r="AP40" s="103" t="e">
        <f>P40</f>
        <v>#DIV/0!</v>
      </c>
      <c r="AR40" s="24"/>
      <c r="AS40" s="24"/>
      <c r="AT40" s="24"/>
      <c r="AU40" s="24"/>
      <c r="AV40" s="24"/>
      <c r="BA40"/>
      <c r="BB40" s="3"/>
      <c r="BC40" s="145" t="e">
        <f ca="1">P2</f>
        <v>#VALUE!</v>
      </c>
      <c r="BD40"/>
      <c r="BE40" s="145" t="e">
        <f ca="1">S2</f>
        <v>#VALUE!</v>
      </c>
      <c r="BF40"/>
      <c r="BG40" s="145" t="e">
        <f ca="1">P4</f>
        <v>#REF!</v>
      </c>
      <c r="BH40"/>
      <c r="BI40"/>
      <c r="BJ40"/>
      <c r="BK40"/>
      <c r="BZ40" s="12">
        <f t="shared" si="2"/>
        <v>9.8999999999999861</v>
      </c>
      <c r="CA40" s="11">
        <f t="shared" si="0"/>
        <v>0</v>
      </c>
      <c r="CB40" s="11">
        <f t="shared" si="1"/>
        <v>0</v>
      </c>
    </row>
    <row r="41" spans="2:82" ht="17.25" customHeight="1" thickBot="1">
      <c r="C41" s="77">
        <f>C39+1</f>
        <v>17</v>
      </c>
      <c r="D41" s="201"/>
      <c r="E41" s="202" t="s">
        <v>11</v>
      </c>
      <c r="F41" s="201"/>
      <c r="G41" s="202" t="s">
        <v>12</v>
      </c>
      <c r="H41" s="201"/>
      <c r="I41" s="203" t="s">
        <v>13</v>
      </c>
      <c r="J41" s="78">
        <f>D41+(F41-1)/12+H41/365</f>
        <v>-8.3333333333333329E-2</v>
      </c>
      <c r="K41" s="79"/>
      <c r="L41" s="80">
        <f>J41-L4</f>
        <v>0</v>
      </c>
      <c r="M41" s="81" t="s">
        <v>53</v>
      </c>
      <c r="N41" s="212"/>
      <c r="O41" s="217" t="s">
        <v>27</v>
      </c>
      <c r="P41" s="146"/>
      <c r="Q41" s="83"/>
      <c r="R41" s="212"/>
      <c r="S41" s="213" t="s">
        <v>54</v>
      </c>
      <c r="T41" s="84"/>
      <c r="U41" s="85" t="e">
        <f>((R41)/((R41^0.444)*((N41)^0.663)*88.83/10))*100</f>
        <v>#DIV/0!</v>
      </c>
      <c r="V41" s="84"/>
      <c r="W41" s="86" t="e">
        <f>R41/(N41/100)^2</f>
        <v>#DIV/0!</v>
      </c>
      <c r="AN41" s="87">
        <f t="shared" si="5"/>
        <v>0</v>
      </c>
      <c r="AO41" s="88">
        <f>N41</f>
        <v>0</v>
      </c>
      <c r="AQ41" s="89" t="e">
        <f>U41</f>
        <v>#DIV/0!</v>
      </c>
      <c r="AR41" s="24" t="e">
        <f t="shared" si="7"/>
        <v>#DIV/0!</v>
      </c>
      <c r="AS41" s="24"/>
      <c r="AT41" s="24"/>
      <c r="AU41" s="24"/>
      <c r="AV41" s="24"/>
      <c r="BA41"/>
      <c r="BB41" s="3"/>
      <c r="BC41"/>
      <c r="BD41"/>
      <c r="BE41"/>
      <c r="BF41"/>
      <c r="BG41"/>
      <c r="BH41"/>
      <c r="BI41"/>
      <c r="BJ41"/>
      <c r="BK41"/>
      <c r="BZ41" s="12">
        <f t="shared" si="2"/>
        <v>9.9999999999999858</v>
      </c>
      <c r="CA41" s="11">
        <f t="shared" si="0"/>
        <v>0</v>
      </c>
      <c r="CB41" s="11">
        <f t="shared" si="1"/>
        <v>0</v>
      </c>
    </row>
    <row r="42" spans="2:82" ht="13.5" customHeight="1" thickBot="1">
      <c r="B42" s="26"/>
      <c r="C42" s="92"/>
      <c r="D42" s="208"/>
      <c r="E42" s="221"/>
      <c r="F42" s="219"/>
      <c r="G42" s="219"/>
      <c r="H42" s="208"/>
      <c r="I42" s="220"/>
      <c r="J42" s="93"/>
      <c r="K42" s="94" t="s">
        <v>57</v>
      </c>
      <c r="L42" s="95">
        <f>(L41+L43)/2</f>
        <v>0</v>
      </c>
      <c r="M42" s="96" t="s">
        <v>53</v>
      </c>
      <c r="N42" s="214"/>
      <c r="O42" s="216"/>
      <c r="P42" s="97" t="e">
        <f>(N41-N43)/(J41-J43)</f>
        <v>#DIV/0!</v>
      </c>
      <c r="Q42" s="98" t="s">
        <v>58</v>
      </c>
      <c r="R42" s="214"/>
      <c r="S42" s="211"/>
      <c r="T42" s="26"/>
      <c r="U42" s="99"/>
      <c r="V42" s="26"/>
      <c r="W42" s="100"/>
      <c r="AN42" s="87">
        <f t="shared" si="5"/>
        <v>0</v>
      </c>
      <c r="AP42" s="103" t="e">
        <f>P42</f>
        <v>#DIV/0!</v>
      </c>
      <c r="BA42"/>
      <c r="BB42" s="3"/>
      <c r="BC42"/>
      <c r="BD42"/>
      <c r="BE42"/>
      <c r="BF42"/>
      <c r="BG42"/>
      <c r="BH42"/>
      <c r="BI42"/>
      <c r="BJ42"/>
      <c r="BK42"/>
      <c r="BZ42" s="12">
        <f t="shared" si="2"/>
        <v>10.099999999999985</v>
      </c>
      <c r="CA42" s="11">
        <f t="shared" si="0"/>
        <v>0</v>
      </c>
      <c r="CB42" s="11">
        <f t="shared" si="1"/>
        <v>0</v>
      </c>
    </row>
    <row r="43" spans="2:82" s="18" customFormat="1" ht="13.5" customHeight="1" thickBot="1">
      <c r="C43" s="77">
        <f>C41+1</f>
        <v>18</v>
      </c>
      <c r="D43" s="201"/>
      <c r="E43" s="202" t="s">
        <v>11</v>
      </c>
      <c r="F43" s="201"/>
      <c r="G43" s="202" t="s">
        <v>12</v>
      </c>
      <c r="H43" s="201"/>
      <c r="I43" s="203" t="s">
        <v>13</v>
      </c>
      <c r="J43" s="78">
        <f>D43+(F43-1)/12+H43/365</f>
        <v>-8.3333333333333329E-2</v>
      </c>
      <c r="K43" s="79"/>
      <c r="L43" s="80">
        <f>J43-L4</f>
        <v>0</v>
      </c>
      <c r="M43" s="81" t="s">
        <v>53</v>
      </c>
      <c r="N43" s="212"/>
      <c r="O43" s="217" t="s">
        <v>27</v>
      </c>
      <c r="P43" s="146"/>
      <c r="Q43" s="83"/>
      <c r="R43" s="212"/>
      <c r="S43" s="213" t="s">
        <v>54</v>
      </c>
      <c r="T43" s="84"/>
      <c r="U43" s="85" t="e">
        <f>((R43)/((R43^0.444)*((N43)^0.663)*88.83/10))*100</f>
        <v>#DIV/0!</v>
      </c>
      <c r="V43" s="84"/>
      <c r="W43" s="86" t="e">
        <f>R43/(N43/100)^2</f>
        <v>#DIV/0!</v>
      </c>
      <c r="X43" s="1"/>
      <c r="Y43" s="1"/>
      <c r="Z43" s="5"/>
      <c r="AA43"/>
      <c r="AD43" s="147"/>
      <c r="AE43" s="147"/>
      <c r="AF43" s="148"/>
      <c r="AG43" s="149"/>
      <c r="AH43" s="149"/>
      <c r="AI43" s="149"/>
      <c r="AN43" s="87">
        <f t="shared" si="5"/>
        <v>0</v>
      </c>
      <c r="AO43" s="88">
        <f>N43</f>
        <v>0</v>
      </c>
      <c r="AQ43" s="89" t="e">
        <f>U43</f>
        <v>#DIV/0!</v>
      </c>
      <c r="AR43" s="24" t="e">
        <f t="shared" si="7"/>
        <v>#DIV/0!</v>
      </c>
      <c r="AS43" s="1"/>
      <c r="AT43" s="1"/>
      <c r="AU43" s="1"/>
      <c r="AV43" s="1"/>
      <c r="AY43" s="7"/>
      <c r="AZ43" s="8"/>
      <c r="BA43" s="149"/>
      <c r="BB43" s="150"/>
      <c r="BC43" s="149"/>
      <c r="BD43" s="149"/>
      <c r="BE43" s="149"/>
      <c r="BF43" s="149"/>
      <c r="BG43" s="149"/>
      <c r="BH43" s="149"/>
      <c r="BI43" s="148"/>
      <c r="BJ43" s="148"/>
      <c r="BK43" s="148"/>
      <c r="BL43" s="149"/>
      <c r="BM43" s="148"/>
      <c r="BS43" s="149"/>
      <c r="BT43" s="149"/>
      <c r="BY43" s="151"/>
      <c r="BZ43" s="12">
        <f t="shared" si="2"/>
        <v>10.199999999999985</v>
      </c>
      <c r="CA43" s="11">
        <f t="shared" si="0"/>
        <v>0</v>
      </c>
      <c r="CB43" s="11">
        <f t="shared" si="1"/>
        <v>0</v>
      </c>
      <c r="CC43" s="13"/>
      <c r="CD43"/>
    </row>
    <row r="44" spans="2:82" s="18" customFormat="1" ht="13.5" customHeight="1" thickBot="1">
      <c r="C44" s="92"/>
      <c r="D44" s="208"/>
      <c r="E44" s="221"/>
      <c r="F44" s="219"/>
      <c r="G44" s="219"/>
      <c r="H44" s="208"/>
      <c r="I44" s="220"/>
      <c r="J44" s="93"/>
      <c r="K44" s="94" t="s">
        <v>57</v>
      </c>
      <c r="L44" s="95">
        <f>(L43+L45)/2</f>
        <v>0</v>
      </c>
      <c r="M44" s="96" t="s">
        <v>53</v>
      </c>
      <c r="N44" s="214"/>
      <c r="O44" s="216"/>
      <c r="P44" s="97" t="e">
        <f>(N43-N45)/(J43-J45)</f>
        <v>#DIV/0!</v>
      </c>
      <c r="Q44" s="98" t="s">
        <v>58</v>
      </c>
      <c r="R44" s="214"/>
      <c r="S44" s="211"/>
      <c r="T44" s="26"/>
      <c r="U44" s="99"/>
      <c r="V44" s="26"/>
      <c r="W44" s="100"/>
      <c r="X44" s="1"/>
      <c r="Y44" s="1"/>
      <c r="Z44" s="5"/>
      <c r="AA44"/>
      <c r="AD44" s="6"/>
      <c r="AE44" s="6"/>
      <c r="AF44"/>
      <c r="AG44"/>
      <c r="AH44"/>
      <c r="AI44"/>
      <c r="AN44" s="87">
        <f t="shared" si="5"/>
        <v>0</v>
      </c>
      <c r="AO44" s="102"/>
      <c r="AP44" s="103" t="e">
        <f>P44</f>
        <v>#DIV/0!</v>
      </c>
      <c r="AQ44" s="102"/>
      <c r="AR44" s="1"/>
      <c r="AS44" s="1"/>
      <c r="AT44" s="1"/>
      <c r="AU44" s="1"/>
      <c r="AV44" s="1"/>
      <c r="AW44" s="102"/>
      <c r="AX44" s="37"/>
      <c r="AY44" s="7"/>
      <c r="AZ44" s="8"/>
      <c r="BA44"/>
      <c r="BB44" s="3"/>
      <c r="BC44"/>
      <c r="BD44"/>
      <c r="BE44"/>
      <c r="BF44"/>
      <c r="BG44"/>
      <c r="BH44"/>
      <c r="BI44"/>
      <c r="BJ44"/>
      <c r="BK44"/>
      <c r="BL44"/>
      <c r="BM44"/>
      <c r="BS44"/>
      <c r="BT44"/>
      <c r="BY44" s="151"/>
      <c r="BZ44" s="12">
        <f t="shared" si="2"/>
        <v>10.299999999999985</v>
      </c>
      <c r="CA44" s="11">
        <f t="shared" si="0"/>
        <v>0</v>
      </c>
      <c r="CB44" s="11">
        <f t="shared" si="1"/>
        <v>0</v>
      </c>
      <c r="CC44" s="13"/>
      <c r="CD44"/>
    </row>
    <row r="45" spans="2:82" s="18" customFormat="1" ht="13.5" customHeight="1" thickBot="1">
      <c r="C45" s="25">
        <f>C43+1</f>
        <v>19</v>
      </c>
      <c r="D45" s="201"/>
      <c r="E45" s="222" t="s">
        <v>11</v>
      </c>
      <c r="F45" s="201"/>
      <c r="G45" s="222" t="s">
        <v>12</v>
      </c>
      <c r="H45" s="201"/>
      <c r="I45" s="218" t="s">
        <v>13</v>
      </c>
      <c r="J45" s="154">
        <f>D45+(F45-1)/12+H45/365</f>
        <v>-8.3333333333333329E-2</v>
      </c>
      <c r="K45" s="155"/>
      <c r="L45" s="156">
        <f>J45-L4</f>
        <v>0</v>
      </c>
      <c r="M45" s="157" t="s">
        <v>53</v>
      </c>
      <c r="N45" s="212"/>
      <c r="O45" s="218" t="s">
        <v>27</v>
      </c>
      <c r="P45" s="158"/>
      <c r="Q45" s="159"/>
      <c r="R45" s="212"/>
      <c r="S45" s="215" t="s">
        <v>54</v>
      </c>
      <c r="T45" s="160"/>
      <c r="U45" s="161" t="e">
        <f>((R45)/((R45^0.444)*((N45)^0.663)*88.83/10))*100</f>
        <v>#DIV/0!</v>
      </c>
      <c r="V45" s="160"/>
      <c r="W45" s="162" t="e">
        <f>R45/(N45/100)^2</f>
        <v>#DIV/0!</v>
      </c>
      <c r="X45" s="1"/>
      <c r="Y45" s="1"/>
      <c r="Z45" s="5"/>
      <c r="AA45"/>
      <c r="AD45" s="6"/>
      <c r="AE45" s="6"/>
      <c r="AF45"/>
      <c r="AG45"/>
      <c r="AH45"/>
      <c r="AI45"/>
      <c r="AN45" s="87">
        <f t="shared" si="5"/>
        <v>0</v>
      </c>
      <c r="AO45" s="88">
        <f>N45</f>
        <v>0</v>
      </c>
      <c r="AP45" s="163"/>
      <c r="AQ45" s="89" t="e">
        <f>U45</f>
        <v>#DIV/0!</v>
      </c>
      <c r="AR45" s="24" t="e">
        <f t="shared" si="7"/>
        <v>#DIV/0!</v>
      </c>
      <c r="AS45" s="1"/>
      <c r="AT45" s="1"/>
      <c r="AU45" s="1"/>
      <c r="AV45" s="1"/>
      <c r="AW45" s="163"/>
      <c r="AY45" s="7"/>
      <c r="AZ45" s="8"/>
      <c r="BA45"/>
      <c r="BB45" s="3"/>
      <c r="BC45"/>
      <c r="BD45"/>
      <c r="BE45"/>
      <c r="BF45"/>
      <c r="BG45"/>
      <c r="BH45"/>
      <c r="BI45"/>
      <c r="BJ45"/>
      <c r="BK45"/>
      <c r="BL45"/>
      <c r="BM45"/>
      <c r="BS45"/>
      <c r="BT45"/>
      <c r="BY45" s="151"/>
      <c r="BZ45" s="12">
        <f t="shared" si="2"/>
        <v>10.399999999999984</v>
      </c>
      <c r="CA45" s="11">
        <f t="shared" si="0"/>
        <v>0</v>
      </c>
      <c r="CB45" s="11">
        <f t="shared" si="1"/>
        <v>0</v>
      </c>
      <c r="CC45" s="13"/>
      <c r="CD45"/>
    </row>
    <row r="46" spans="2:82" s="18" customFormat="1" ht="13.5" customHeight="1" thickBot="1">
      <c r="C46" s="164"/>
      <c r="D46" s="37"/>
      <c r="E46" s="37"/>
      <c r="F46" s="37"/>
      <c r="G46" s="37"/>
      <c r="H46" s="165"/>
      <c r="I46" s="37"/>
      <c r="J46" s="166"/>
      <c r="K46" s="26"/>
      <c r="L46" s="167"/>
      <c r="M46" s="165"/>
      <c r="N46" s="168" t="s">
        <v>119</v>
      </c>
      <c r="O46" s="169"/>
      <c r="P46" s="170"/>
      <c r="Q46" s="170"/>
      <c r="R46" s="170"/>
      <c r="S46" s="171"/>
      <c r="T46" s="170"/>
      <c r="U46" s="172"/>
      <c r="V46" s="171"/>
      <c r="W46" s="173"/>
      <c r="X46" s="1"/>
      <c r="Y46" s="1"/>
      <c r="Z46" s="5"/>
      <c r="AA46"/>
      <c r="AD46" s="6"/>
      <c r="AE46" s="6"/>
      <c r="AF46"/>
      <c r="AG46"/>
      <c r="AH46"/>
      <c r="AI46"/>
      <c r="AN46" s="174"/>
      <c r="AO46" s="175"/>
      <c r="AP46" s="175"/>
      <c r="AQ46" s="175"/>
      <c r="AR46" s="1"/>
      <c r="AS46" s="1"/>
      <c r="AT46" s="1"/>
      <c r="AU46" s="1"/>
      <c r="AV46" s="1"/>
      <c r="AW46" s="175"/>
      <c r="AX46" s="37"/>
      <c r="AY46" s="7"/>
      <c r="AZ46" s="8"/>
      <c r="BA46"/>
      <c r="BB46" s="3"/>
      <c r="BC46"/>
      <c r="BD46"/>
      <c r="BE46"/>
      <c r="BF46"/>
      <c r="BG46"/>
      <c r="BH46"/>
      <c r="BI46"/>
      <c r="BJ46"/>
      <c r="BK46"/>
      <c r="BL46"/>
      <c r="BM46"/>
      <c r="BS46"/>
      <c r="BT46"/>
      <c r="BY46" s="151"/>
      <c r="BZ46" s="12">
        <f t="shared" si="2"/>
        <v>10.499999999999984</v>
      </c>
      <c r="CA46" s="11">
        <f t="shared" si="0"/>
        <v>0</v>
      </c>
      <c r="CB46" s="11">
        <f t="shared" si="1"/>
        <v>0</v>
      </c>
      <c r="CC46" s="13"/>
      <c r="CD46"/>
    </row>
    <row r="47" spans="2:82" s="18" customFormat="1" ht="13.5" customHeight="1" thickBot="1">
      <c r="C47" s="176" t="s">
        <v>120</v>
      </c>
      <c r="D47" s="177"/>
      <c r="E47" s="153" t="s">
        <v>11</v>
      </c>
      <c r="F47" s="152"/>
      <c r="G47" s="153" t="s">
        <v>12</v>
      </c>
      <c r="H47" s="177"/>
      <c r="I47" s="153" t="s">
        <v>13</v>
      </c>
      <c r="J47" s="178"/>
      <c r="K47" s="155"/>
      <c r="L47" s="179"/>
      <c r="M47" s="180"/>
      <c r="N47" s="181"/>
      <c r="O47" s="65"/>
      <c r="P47" s="153" t="s">
        <v>11</v>
      </c>
      <c r="Q47" s="152"/>
      <c r="R47" s="153" t="s">
        <v>12</v>
      </c>
      <c r="S47" s="177"/>
      <c r="T47" s="153" t="s">
        <v>13</v>
      </c>
      <c r="U47" s="178"/>
      <c r="V47" s="155"/>
      <c r="W47" s="179"/>
      <c r="X47" s="1"/>
      <c r="Y47" s="1"/>
      <c r="Z47" s="5"/>
      <c r="AA47"/>
      <c r="AD47" s="6"/>
      <c r="AE47" s="6"/>
      <c r="AF47"/>
      <c r="AG47"/>
      <c r="AH47"/>
      <c r="AI47"/>
      <c r="AN47" s="182"/>
      <c r="AO47" s="183"/>
      <c r="AP47" s="183"/>
      <c r="AQ47" s="183"/>
      <c r="AR47" s="1"/>
      <c r="AS47" s="1"/>
      <c r="AT47" s="1"/>
      <c r="AU47" s="1"/>
      <c r="AV47" s="1"/>
      <c r="AW47" s="183"/>
      <c r="AY47" s="7"/>
      <c r="AZ47" s="8"/>
      <c r="BA47"/>
      <c r="BB47" s="3"/>
      <c r="BC47"/>
      <c r="BD47"/>
      <c r="BE47"/>
      <c r="BF47"/>
      <c r="BG47"/>
      <c r="BH47"/>
      <c r="BI47"/>
      <c r="BJ47"/>
      <c r="BK47"/>
      <c r="BL47"/>
      <c r="BM47"/>
      <c r="BS47"/>
      <c r="BT47"/>
      <c r="BY47" s="151"/>
      <c r="BZ47" s="12">
        <f t="shared" si="2"/>
        <v>10.599999999999984</v>
      </c>
      <c r="CA47" s="11">
        <f t="shared" si="0"/>
        <v>0</v>
      </c>
      <c r="CB47" s="11">
        <f t="shared" si="1"/>
        <v>0</v>
      </c>
      <c r="CC47" s="13"/>
      <c r="CD47"/>
    </row>
    <row r="48" spans="2:82" s="18" customFormat="1" ht="13.5" customHeight="1" thickBot="1">
      <c r="C48" s="176" t="s">
        <v>121</v>
      </c>
      <c r="D48" s="65"/>
      <c r="E48" s="153" t="s">
        <v>11</v>
      </c>
      <c r="F48" s="152"/>
      <c r="G48" s="153" t="s">
        <v>12</v>
      </c>
      <c r="H48" s="177"/>
      <c r="I48" s="153" t="s">
        <v>13</v>
      </c>
      <c r="J48" s="178"/>
      <c r="K48" s="155"/>
      <c r="L48" s="179"/>
      <c r="M48" s="180"/>
      <c r="N48" s="184"/>
      <c r="O48" s="65"/>
      <c r="P48" s="153" t="s">
        <v>11</v>
      </c>
      <c r="Q48" s="152"/>
      <c r="R48" s="153" t="s">
        <v>12</v>
      </c>
      <c r="S48" s="177"/>
      <c r="T48" s="153" t="s">
        <v>13</v>
      </c>
      <c r="U48" s="178"/>
      <c r="V48" s="155"/>
      <c r="W48" s="179"/>
      <c r="X48" s="1"/>
      <c r="Y48" s="1"/>
      <c r="Z48" s="5"/>
      <c r="AA48"/>
      <c r="AD48" s="6"/>
      <c r="AE48" s="6"/>
      <c r="AF48"/>
      <c r="AG48"/>
      <c r="AH48"/>
      <c r="AI48"/>
      <c r="AN48" s="129"/>
      <c r="AO48" s="131"/>
      <c r="AP48" s="131"/>
      <c r="AQ48" s="131"/>
      <c r="AR48" s="1"/>
      <c r="AS48" s="1"/>
      <c r="AT48" s="1"/>
      <c r="AU48" s="1"/>
      <c r="AV48" s="1"/>
      <c r="AW48" s="185"/>
      <c r="AX48" s="37"/>
      <c r="AY48" s="7"/>
      <c r="AZ48" s="8"/>
      <c r="BA48"/>
      <c r="BB48" s="3"/>
      <c r="BC48"/>
      <c r="BD48"/>
      <c r="BE48"/>
      <c r="BF48"/>
      <c r="BG48"/>
      <c r="BH48"/>
      <c r="BI48"/>
      <c r="BJ48"/>
      <c r="BK48"/>
      <c r="BL48"/>
      <c r="BM48"/>
      <c r="BS48"/>
      <c r="BT48"/>
      <c r="BY48" s="151"/>
      <c r="BZ48" s="12">
        <f t="shared" si="2"/>
        <v>10.699999999999983</v>
      </c>
      <c r="CA48" s="11">
        <f t="shared" si="0"/>
        <v>0</v>
      </c>
      <c r="CB48" s="11">
        <f t="shared" si="1"/>
        <v>0</v>
      </c>
      <c r="CC48" s="13"/>
      <c r="CD48"/>
    </row>
    <row r="49" spans="3:80" ht="17.25" customHeight="1" thickBot="1">
      <c r="C49" s="176" t="s">
        <v>122</v>
      </c>
      <c r="D49" s="65"/>
      <c r="E49" s="153" t="s">
        <v>11</v>
      </c>
      <c r="F49" s="152"/>
      <c r="G49" s="153" t="s">
        <v>12</v>
      </c>
      <c r="H49" s="177"/>
      <c r="I49" s="153" t="s">
        <v>13</v>
      </c>
      <c r="J49" s="178"/>
      <c r="K49" s="155"/>
      <c r="L49" s="179"/>
      <c r="M49" s="186"/>
      <c r="N49" s="168" t="s">
        <v>123</v>
      </c>
      <c r="O49" s="152"/>
      <c r="P49" s="37"/>
      <c r="Q49" s="37"/>
      <c r="R49" s="37"/>
      <c r="S49" s="26"/>
      <c r="T49" s="37"/>
      <c r="U49" s="187"/>
      <c r="V49" s="26"/>
      <c r="W49" s="188"/>
      <c r="AN49" s="189"/>
      <c r="AO49" s="190"/>
      <c r="AP49" s="130"/>
      <c r="AQ49" s="130"/>
      <c r="AW49" s="191"/>
      <c r="BA49"/>
      <c r="BB49" s="3"/>
      <c r="BC49"/>
      <c r="BD49"/>
      <c r="BE49"/>
      <c r="BF49"/>
      <c r="BG49"/>
      <c r="BH49"/>
      <c r="BI49"/>
      <c r="BJ49"/>
      <c r="BK49"/>
      <c r="BZ49" s="12">
        <f t="shared" si="2"/>
        <v>10.799999999999983</v>
      </c>
      <c r="CA49" s="11">
        <f t="shared" si="0"/>
        <v>0</v>
      </c>
      <c r="CB49" s="11">
        <f t="shared" si="1"/>
        <v>0</v>
      </c>
    </row>
    <row r="50" spans="3:80" ht="17.25" customHeight="1" thickBot="1">
      <c r="C50" s="192" t="s">
        <v>124</v>
      </c>
      <c r="D50" s="65"/>
      <c r="E50" s="153" t="s">
        <v>11</v>
      </c>
      <c r="F50" s="152"/>
      <c r="G50" s="153" t="s">
        <v>12</v>
      </c>
      <c r="H50" s="177"/>
      <c r="I50" s="153" t="s">
        <v>13</v>
      </c>
      <c r="J50" s="178"/>
      <c r="K50" s="155"/>
      <c r="L50" s="179"/>
      <c r="M50" s="186"/>
      <c r="N50" s="181"/>
      <c r="O50" s="65"/>
      <c r="P50" s="153" t="s">
        <v>11</v>
      </c>
      <c r="Q50" s="152"/>
      <c r="R50" s="153" t="s">
        <v>12</v>
      </c>
      <c r="S50" s="177"/>
      <c r="T50" s="153" t="s">
        <v>13</v>
      </c>
      <c r="U50" s="178"/>
      <c r="V50" s="155"/>
      <c r="W50" s="179"/>
      <c r="AB50" s="37"/>
      <c r="AC50" s="37"/>
      <c r="AJ50" s="37"/>
      <c r="AK50" s="37"/>
      <c r="AL50" s="37"/>
      <c r="AM50" s="37"/>
      <c r="AN50" s="37"/>
      <c r="BA50"/>
      <c r="BB50" s="3"/>
      <c r="BC50"/>
      <c r="BD50"/>
      <c r="BE50"/>
      <c r="BF50"/>
      <c r="BG50"/>
      <c r="BH50"/>
      <c r="BI50"/>
      <c r="BJ50"/>
      <c r="BK50"/>
      <c r="BZ50" s="12">
        <f t="shared" si="2"/>
        <v>10.899999999999983</v>
      </c>
      <c r="CA50" s="11">
        <f t="shared" si="0"/>
        <v>0</v>
      </c>
      <c r="CB50" s="11">
        <f t="shared" si="1"/>
        <v>0</v>
      </c>
    </row>
    <row r="51" spans="3:80" ht="17.25" customHeight="1" thickBot="1">
      <c r="C51" s="176"/>
      <c r="D51" s="65"/>
      <c r="E51" s="153" t="s">
        <v>11</v>
      </c>
      <c r="F51" s="152"/>
      <c r="G51" s="153" t="s">
        <v>12</v>
      </c>
      <c r="H51" s="177"/>
      <c r="I51" s="153" t="s">
        <v>13</v>
      </c>
      <c r="J51" s="178"/>
      <c r="K51" s="155"/>
      <c r="L51" s="179"/>
      <c r="M51" s="186"/>
      <c r="N51" s="193"/>
      <c r="O51" s="65"/>
      <c r="P51" s="153" t="s">
        <v>11</v>
      </c>
      <c r="Q51" s="152"/>
      <c r="R51" s="153" t="s">
        <v>12</v>
      </c>
      <c r="S51" s="177"/>
      <c r="T51" s="153" t="s">
        <v>13</v>
      </c>
      <c r="U51" s="178"/>
      <c r="V51" s="155"/>
      <c r="W51" s="179"/>
      <c r="AB51" s="194"/>
      <c r="AC51" s="194"/>
      <c r="AJ51" s="194"/>
      <c r="AK51" s="194"/>
      <c r="AL51" s="194"/>
      <c r="AM51" s="194"/>
      <c r="AN51" s="195"/>
      <c r="BA51"/>
      <c r="BB51" s="3"/>
      <c r="BC51"/>
      <c r="BD51"/>
      <c r="BE51"/>
      <c r="BF51"/>
      <c r="BG51"/>
      <c r="BH51"/>
      <c r="BI51"/>
      <c r="BJ51"/>
      <c r="BK51"/>
      <c r="BZ51" s="12">
        <f>BZ50+0.1</f>
        <v>10.999999999999982</v>
      </c>
      <c r="CA51" s="11">
        <f t="shared" si="0"/>
        <v>0</v>
      </c>
      <c r="CB51" s="11">
        <f t="shared" si="1"/>
        <v>0</v>
      </c>
    </row>
    <row r="52" spans="3:80" ht="17.25" customHeight="1">
      <c r="BA52"/>
      <c r="BB52" s="3"/>
      <c r="BC52"/>
      <c r="BD52"/>
      <c r="BE52"/>
      <c r="BF52"/>
      <c r="BG52"/>
      <c r="BH52"/>
      <c r="BI52"/>
      <c r="BJ52"/>
      <c r="BK52"/>
      <c r="BZ52" s="12">
        <f t="shared" si="2"/>
        <v>11.099999999999982</v>
      </c>
      <c r="CA52" s="11">
        <f t="shared" si="0"/>
        <v>0</v>
      </c>
      <c r="CB52" s="11">
        <f t="shared" si="1"/>
        <v>0</v>
      </c>
    </row>
    <row r="53" spans="3:80" ht="17.25" customHeight="1">
      <c r="N53" s="196"/>
      <c r="BA53"/>
      <c r="BB53" s="3"/>
      <c r="BC53"/>
      <c r="BD53"/>
      <c r="BE53"/>
      <c r="BF53"/>
      <c r="BG53"/>
      <c r="BH53"/>
      <c r="BI53"/>
      <c r="BJ53"/>
      <c r="BK53"/>
      <c r="BZ53" s="12">
        <f t="shared" si="2"/>
        <v>11.199999999999982</v>
      </c>
      <c r="CA53" s="11">
        <f t="shared" si="0"/>
        <v>0</v>
      </c>
      <c r="CB53" s="11">
        <f t="shared" si="1"/>
        <v>0</v>
      </c>
    </row>
    <row r="54" spans="3:80" ht="17.25" customHeight="1">
      <c r="N54" s="197"/>
      <c r="BA54"/>
      <c r="BB54" s="3"/>
      <c r="BC54"/>
      <c r="BD54"/>
      <c r="BE54"/>
      <c r="BF54"/>
      <c r="BG54"/>
      <c r="BH54"/>
      <c r="BI54"/>
      <c r="BJ54"/>
      <c r="BK54"/>
      <c r="BZ54" s="12">
        <f t="shared" si="2"/>
        <v>11.299999999999981</v>
      </c>
      <c r="CA54" s="11">
        <f t="shared" si="0"/>
        <v>0</v>
      </c>
      <c r="CB54" s="11">
        <f t="shared" si="1"/>
        <v>0</v>
      </c>
    </row>
    <row r="55" spans="3:80" ht="17.25" customHeight="1">
      <c r="BA55"/>
      <c r="BB55" s="3"/>
      <c r="BC55"/>
      <c r="BD55"/>
      <c r="BE55"/>
      <c r="BF55"/>
      <c r="BG55"/>
      <c r="BH55"/>
      <c r="BI55"/>
      <c r="BJ55"/>
      <c r="BK55"/>
      <c r="BZ55" s="12">
        <f t="shared" si="2"/>
        <v>11.399999999999981</v>
      </c>
      <c r="CA55" s="11">
        <f t="shared" si="0"/>
        <v>0</v>
      </c>
      <c r="CB55" s="11">
        <f t="shared" si="1"/>
        <v>0</v>
      </c>
    </row>
    <row r="56" spans="3:80" ht="17.25" customHeight="1">
      <c r="BA56"/>
      <c r="BB56" s="3"/>
      <c r="BC56"/>
      <c r="BD56"/>
      <c r="BE56"/>
      <c r="BF56"/>
      <c r="BG56"/>
      <c r="BH56"/>
      <c r="BI56"/>
      <c r="BJ56"/>
      <c r="BK56"/>
      <c r="BZ56" s="12">
        <f t="shared" si="2"/>
        <v>11.49999999999998</v>
      </c>
      <c r="CA56" s="11">
        <f t="shared" si="0"/>
        <v>0</v>
      </c>
      <c r="CB56" s="11">
        <f t="shared" si="1"/>
        <v>0</v>
      </c>
    </row>
    <row r="57" spans="3:80" ht="17.25" customHeight="1">
      <c r="BA57"/>
      <c r="BB57" s="3"/>
      <c r="BC57"/>
      <c r="BD57"/>
      <c r="BE57"/>
      <c r="BF57"/>
      <c r="BG57"/>
      <c r="BH57"/>
      <c r="BI57"/>
      <c r="BJ57"/>
      <c r="BK57"/>
      <c r="BZ57" s="12">
        <f t="shared" si="2"/>
        <v>11.59999999999998</v>
      </c>
      <c r="CA57" s="11">
        <f t="shared" si="0"/>
        <v>0</v>
      </c>
      <c r="CB57" s="11">
        <f t="shared" si="1"/>
        <v>0</v>
      </c>
    </row>
    <row r="58" spans="3:80" ht="17.25" customHeight="1">
      <c r="BA58"/>
      <c r="BB58" s="3"/>
      <c r="BC58"/>
      <c r="BD58"/>
      <c r="BE58"/>
      <c r="BF58"/>
      <c r="BG58"/>
      <c r="BH58"/>
      <c r="BI58"/>
      <c r="BJ58"/>
      <c r="BK58"/>
      <c r="BZ58" s="12">
        <f t="shared" si="2"/>
        <v>11.69999999999998</v>
      </c>
      <c r="CA58" s="11">
        <f t="shared" si="0"/>
        <v>0</v>
      </c>
      <c r="CB58" s="11">
        <f t="shared" si="1"/>
        <v>0</v>
      </c>
    </row>
    <row r="59" spans="3:80" ht="17.25" customHeight="1">
      <c r="BA59"/>
      <c r="BB59" s="3"/>
      <c r="BC59"/>
      <c r="BD59"/>
      <c r="BE59"/>
      <c r="BF59"/>
      <c r="BG59"/>
      <c r="BH59"/>
      <c r="BI59"/>
      <c r="BJ59"/>
      <c r="BK59"/>
      <c r="BZ59" s="12">
        <f t="shared" si="2"/>
        <v>11.799999999999979</v>
      </c>
      <c r="CA59" s="11">
        <f t="shared" si="0"/>
        <v>0</v>
      </c>
      <c r="CB59" s="11">
        <f t="shared" si="1"/>
        <v>0</v>
      </c>
    </row>
    <row r="60" spans="3:80" ht="17.25" customHeight="1">
      <c r="BA60"/>
      <c r="BB60" s="3"/>
      <c r="BC60"/>
      <c r="BD60"/>
      <c r="BE60"/>
      <c r="BF60"/>
      <c r="BG60"/>
      <c r="BH60"/>
      <c r="BI60"/>
      <c r="BJ60"/>
      <c r="BK60"/>
      <c r="BZ60" s="12">
        <f t="shared" si="2"/>
        <v>11.899999999999979</v>
      </c>
      <c r="CA60" s="11">
        <f t="shared" si="0"/>
        <v>0</v>
      </c>
      <c r="CB60" s="11">
        <f t="shared" si="1"/>
        <v>0</v>
      </c>
    </row>
    <row r="61" spans="3:80" ht="17.25" customHeight="1">
      <c r="F61" s="236" t="str">
        <f>D2</f>
        <v>○　○　○　○</v>
      </c>
      <c r="G61" s="236"/>
      <c r="H61" s="236"/>
      <c r="R61" s="236" t="str">
        <f>D2</f>
        <v>○　○　○　○</v>
      </c>
      <c r="S61" s="236"/>
      <c r="T61" s="236"/>
      <c r="V61" s="1"/>
      <c r="AZ61" s="198" t="s">
        <v>125</v>
      </c>
      <c r="BA61"/>
      <c r="BB61" s="3"/>
      <c r="BC61"/>
      <c r="BD61"/>
      <c r="BE61"/>
      <c r="BF61"/>
      <c r="BG61"/>
      <c r="BI61"/>
      <c r="BJ61"/>
      <c r="BK61"/>
      <c r="BZ61" s="12">
        <f t="shared" si="2"/>
        <v>11.999999999999979</v>
      </c>
      <c r="CA61" s="11">
        <f t="shared" si="0"/>
        <v>0</v>
      </c>
      <c r="CB61" s="11">
        <f t="shared" si="1"/>
        <v>0</v>
      </c>
    </row>
    <row r="62" spans="3:80" ht="17.25" customHeight="1">
      <c r="H62" s="199"/>
      <c r="R62" s="199"/>
      <c r="BA62"/>
      <c r="BB62" s="3"/>
      <c r="BC62"/>
      <c r="BD62"/>
      <c r="BE62"/>
      <c r="BF62"/>
      <c r="BG62"/>
      <c r="BH62" s="200"/>
      <c r="BI62"/>
      <c r="BJ62"/>
      <c r="BK62"/>
      <c r="BZ62" s="12">
        <f t="shared" si="2"/>
        <v>12.099999999999978</v>
      </c>
      <c r="CA62" s="11">
        <f t="shared" si="0"/>
        <v>0</v>
      </c>
      <c r="CB62" s="11">
        <f t="shared" si="1"/>
        <v>0</v>
      </c>
    </row>
    <row r="63" spans="3:80" ht="17.25" customHeight="1">
      <c r="BA63"/>
      <c r="BB63" s="3"/>
      <c r="BC63"/>
      <c r="BD63"/>
      <c r="BE63"/>
      <c r="BF63"/>
      <c r="BG63"/>
      <c r="BH63"/>
      <c r="BI63"/>
      <c r="BJ63"/>
      <c r="BK63"/>
      <c r="BZ63" s="12">
        <f t="shared" si="2"/>
        <v>12.199999999999978</v>
      </c>
      <c r="CA63" s="11">
        <f t="shared" si="0"/>
        <v>0</v>
      </c>
      <c r="CB63" s="11">
        <f t="shared" si="1"/>
        <v>0</v>
      </c>
    </row>
    <row r="64" spans="3:80" ht="17.25" customHeight="1">
      <c r="BA64"/>
      <c r="BB64" s="3"/>
      <c r="BC64"/>
      <c r="BD64"/>
      <c r="BE64"/>
      <c r="BF64"/>
      <c r="BG64"/>
      <c r="BH64"/>
      <c r="BI64"/>
      <c r="BJ64"/>
      <c r="BK64"/>
      <c r="BZ64" s="12">
        <f t="shared" si="2"/>
        <v>12.299999999999978</v>
      </c>
      <c r="CA64" s="11">
        <f t="shared" si="0"/>
        <v>0</v>
      </c>
      <c r="CB64" s="11">
        <f t="shared" si="1"/>
        <v>0</v>
      </c>
    </row>
    <row r="65" spans="53:80" ht="17.25" customHeight="1">
      <c r="BA65"/>
      <c r="BB65" s="3"/>
      <c r="BC65"/>
      <c r="BD65"/>
      <c r="BE65"/>
      <c r="BF65"/>
      <c r="BG65"/>
      <c r="BH65"/>
      <c r="BI65"/>
      <c r="BJ65"/>
      <c r="BK65"/>
      <c r="BZ65" s="12">
        <f t="shared" si="2"/>
        <v>12.399999999999977</v>
      </c>
      <c r="CA65" s="11">
        <f t="shared" ref="CA65:CA128" si="8">$BY$1-2*($BY$1-$BY$2)/(EXP($BY$3*(BZ65-$BY$5))+EXP($BY$4*(BZ65-$BY$5)))</f>
        <v>0</v>
      </c>
      <c r="CB65" s="11">
        <f t="shared" ref="CB65:CB128" si="9">(2*($BY$1-$BY$2)*($BY$3*EXP($BY$3*(BZ65-$BY$5))+$BY$4*EXP($BY$4*(BZ65-$BY$5))))/(EXP($BY$3*(BZ65-$BY$5))+EXP($BY$4*(BZ65-$BY$5)))^2</f>
        <v>0</v>
      </c>
    </row>
    <row r="66" spans="53:80" ht="17.25" customHeight="1">
      <c r="BA66"/>
      <c r="BB66" s="3"/>
      <c r="BC66"/>
      <c r="BD66"/>
      <c r="BE66"/>
      <c r="BF66"/>
      <c r="BG66"/>
      <c r="BH66"/>
      <c r="BI66"/>
      <c r="BJ66"/>
      <c r="BK66"/>
      <c r="BZ66" s="12">
        <f t="shared" si="2"/>
        <v>12.499999999999977</v>
      </c>
      <c r="CA66" s="11">
        <f t="shared" si="8"/>
        <v>0</v>
      </c>
      <c r="CB66" s="11">
        <f t="shared" si="9"/>
        <v>0</v>
      </c>
    </row>
    <row r="67" spans="53:80" ht="17.25" customHeight="1">
      <c r="BA67"/>
      <c r="BB67" s="3"/>
      <c r="BC67"/>
      <c r="BD67"/>
      <c r="BE67"/>
      <c r="BF67"/>
      <c r="BG67"/>
      <c r="BH67"/>
      <c r="BI67"/>
      <c r="BJ67"/>
      <c r="BK67"/>
      <c r="BZ67" s="12">
        <f t="shared" ref="BZ67:BZ99" si="10">BZ66+0.1</f>
        <v>12.599999999999977</v>
      </c>
      <c r="CA67" s="11">
        <f t="shared" si="8"/>
        <v>0</v>
      </c>
      <c r="CB67" s="11">
        <f t="shared" si="9"/>
        <v>0</v>
      </c>
    </row>
    <row r="68" spans="53:80" ht="17.25" customHeight="1">
      <c r="BZ68" s="12">
        <f t="shared" si="10"/>
        <v>12.699999999999976</v>
      </c>
      <c r="CA68" s="11">
        <f t="shared" si="8"/>
        <v>0</v>
      </c>
      <c r="CB68" s="11">
        <f t="shared" si="9"/>
        <v>0</v>
      </c>
    </row>
    <row r="69" spans="53:80" ht="17.25" customHeight="1">
      <c r="BZ69" s="12">
        <f t="shared" si="10"/>
        <v>12.799999999999976</v>
      </c>
      <c r="CA69" s="11">
        <f t="shared" si="8"/>
        <v>0</v>
      </c>
      <c r="CB69" s="11">
        <f t="shared" si="9"/>
        <v>0</v>
      </c>
    </row>
    <row r="70" spans="53:80" ht="17.25" customHeight="1">
      <c r="BZ70" s="12">
        <f t="shared" si="10"/>
        <v>12.899999999999975</v>
      </c>
      <c r="CA70" s="11">
        <f t="shared" si="8"/>
        <v>0</v>
      </c>
      <c r="CB70" s="11">
        <f t="shared" si="9"/>
        <v>0</v>
      </c>
    </row>
    <row r="71" spans="53:80" ht="17.25" customHeight="1">
      <c r="BZ71" s="12">
        <f t="shared" si="10"/>
        <v>12.999999999999975</v>
      </c>
      <c r="CA71" s="11">
        <f t="shared" si="8"/>
        <v>0</v>
      </c>
      <c r="CB71" s="11">
        <f t="shared" si="9"/>
        <v>0</v>
      </c>
    </row>
    <row r="72" spans="53:80" ht="17.25" customHeight="1">
      <c r="BZ72" s="12">
        <f t="shared" si="10"/>
        <v>13.099999999999975</v>
      </c>
      <c r="CA72" s="11">
        <f t="shared" si="8"/>
        <v>0</v>
      </c>
      <c r="CB72" s="11">
        <f t="shared" si="9"/>
        <v>0</v>
      </c>
    </row>
    <row r="73" spans="53:80" ht="17.25" customHeight="1">
      <c r="BZ73" s="12">
        <f t="shared" si="10"/>
        <v>13.199999999999974</v>
      </c>
      <c r="CA73" s="11">
        <f t="shared" si="8"/>
        <v>0</v>
      </c>
      <c r="CB73" s="11">
        <f t="shared" si="9"/>
        <v>0</v>
      </c>
    </row>
    <row r="74" spans="53:80" ht="17.25" customHeight="1">
      <c r="BZ74" s="12">
        <f t="shared" si="10"/>
        <v>13.299999999999974</v>
      </c>
      <c r="CA74" s="11">
        <f t="shared" si="8"/>
        <v>0</v>
      </c>
      <c r="CB74" s="11">
        <f t="shared" si="9"/>
        <v>0</v>
      </c>
    </row>
    <row r="75" spans="53:80" ht="17.25" customHeight="1">
      <c r="BZ75" s="12">
        <f t="shared" si="10"/>
        <v>13.399999999999974</v>
      </c>
      <c r="CA75" s="11">
        <f t="shared" si="8"/>
        <v>0</v>
      </c>
      <c r="CB75" s="11">
        <f t="shared" si="9"/>
        <v>0</v>
      </c>
    </row>
    <row r="76" spans="53:80" ht="17.25" customHeight="1">
      <c r="BZ76" s="12">
        <f t="shared" si="10"/>
        <v>13.499999999999973</v>
      </c>
      <c r="CA76" s="11">
        <f t="shared" si="8"/>
        <v>0</v>
      </c>
      <c r="CB76" s="11">
        <f t="shared" si="9"/>
        <v>0</v>
      </c>
    </row>
    <row r="77" spans="53:80" ht="17.25" customHeight="1">
      <c r="BZ77" s="12">
        <f t="shared" si="10"/>
        <v>13.599999999999973</v>
      </c>
      <c r="CA77" s="11">
        <f t="shared" si="8"/>
        <v>0</v>
      </c>
      <c r="CB77" s="11">
        <f t="shared" si="9"/>
        <v>0</v>
      </c>
    </row>
    <row r="78" spans="53:80" ht="17.25" customHeight="1">
      <c r="BZ78" s="12">
        <f t="shared" si="10"/>
        <v>13.699999999999973</v>
      </c>
      <c r="CA78" s="11">
        <f t="shared" si="8"/>
        <v>0</v>
      </c>
      <c r="CB78" s="11">
        <f t="shared" si="9"/>
        <v>0</v>
      </c>
    </row>
    <row r="79" spans="53:80" ht="17.25" customHeight="1">
      <c r="BZ79" s="12">
        <f t="shared" si="10"/>
        <v>13.799999999999972</v>
      </c>
      <c r="CA79" s="11">
        <f t="shared" si="8"/>
        <v>0</v>
      </c>
      <c r="CB79" s="11">
        <f t="shared" si="9"/>
        <v>0</v>
      </c>
    </row>
    <row r="80" spans="53:80" ht="17.25" customHeight="1">
      <c r="BZ80" s="12">
        <f t="shared" si="10"/>
        <v>13.899999999999972</v>
      </c>
      <c r="CA80" s="11">
        <f t="shared" si="8"/>
        <v>0</v>
      </c>
      <c r="CB80" s="11">
        <f t="shared" si="9"/>
        <v>0</v>
      </c>
    </row>
    <row r="81" spans="78:80" ht="17.25" customHeight="1">
      <c r="BZ81" s="12">
        <f t="shared" si="10"/>
        <v>13.999999999999972</v>
      </c>
      <c r="CA81" s="11">
        <f t="shared" si="8"/>
        <v>0</v>
      </c>
      <c r="CB81" s="11">
        <f t="shared" si="9"/>
        <v>0</v>
      </c>
    </row>
    <row r="82" spans="78:80" ht="17.25" customHeight="1">
      <c r="BZ82" s="12">
        <f t="shared" si="10"/>
        <v>14.099999999999971</v>
      </c>
      <c r="CA82" s="11">
        <f t="shared" si="8"/>
        <v>0</v>
      </c>
      <c r="CB82" s="11">
        <f t="shared" si="9"/>
        <v>0</v>
      </c>
    </row>
    <row r="83" spans="78:80" ht="17.25" customHeight="1">
      <c r="BZ83" s="12">
        <f t="shared" si="10"/>
        <v>14.199999999999971</v>
      </c>
      <c r="CA83" s="11">
        <f t="shared" si="8"/>
        <v>0</v>
      </c>
      <c r="CB83" s="11">
        <f t="shared" si="9"/>
        <v>0</v>
      </c>
    </row>
    <row r="84" spans="78:80" ht="17.25" customHeight="1">
      <c r="BZ84" s="12">
        <f t="shared" si="10"/>
        <v>14.299999999999971</v>
      </c>
      <c r="CA84" s="11">
        <f t="shared" si="8"/>
        <v>0</v>
      </c>
      <c r="CB84" s="11">
        <f t="shared" si="9"/>
        <v>0</v>
      </c>
    </row>
    <row r="85" spans="78:80" ht="17.25" customHeight="1">
      <c r="BZ85" s="12">
        <f t="shared" si="10"/>
        <v>14.39999999999997</v>
      </c>
      <c r="CA85" s="11">
        <f t="shared" si="8"/>
        <v>0</v>
      </c>
      <c r="CB85" s="11">
        <f t="shared" si="9"/>
        <v>0</v>
      </c>
    </row>
    <row r="86" spans="78:80" ht="17.25" customHeight="1">
      <c r="BZ86" s="12">
        <f t="shared" si="10"/>
        <v>14.49999999999997</v>
      </c>
      <c r="CA86" s="11">
        <f t="shared" si="8"/>
        <v>0</v>
      </c>
      <c r="CB86" s="11">
        <f t="shared" si="9"/>
        <v>0</v>
      </c>
    </row>
    <row r="87" spans="78:80" ht="17.25" customHeight="1">
      <c r="BZ87" s="12">
        <f t="shared" si="10"/>
        <v>14.599999999999969</v>
      </c>
      <c r="CA87" s="11">
        <f t="shared" si="8"/>
        <v>0</v>
      </c>
      <c r="CB87" s="11">
        <f t="shared" si="9"/>
        <v>0</v>
      </c>
    </row>
    <row r="88" spans="78:80" ht="17.25" customHeight="1">
      <c r="BZ88" s="12">
        <f t="shared" si="10"/>
        <v>14.699999999999969</v>
      </c>
      <c r="CA88" s="11">
        <f t="shared" si="8"/>
        <v>0</v>
      </c>
      <c r="CB88" s="11">
        <f t="shared" si="9"/>
        <v>0</v>
      </c>
    </row>
    <row r="89" spans="78:80" ht="17.25" customHeight="1">
      <c r="BZ89" s="12">
        <f t="shared" si="10"/>
        <v>14.799999999999969</v>
      </c>
      <c r="CA89" s="11">
        <f t="shared" si="8"/>
        <v>0</v>
      </c>
      <c r="CB89" s="11">
        <f t="shared" si="9"/>
        <v>0</v>
      </c>
    </row>
    <row r="90" spans="78:80" ht="17.25" customHeight="1">
      <c r="BZ90" s="12">
        <f t="shared" si="10"/>
        <v>14.899999999999968</v>
      </c>
      <c r="CA90" s="11">
        <f t="shared" si="8"/>
        <v>0</v>
      </c>
      <c r="CB90" s="11">
        <f t="shared" si="9"/>
        <v>0</v>
      </c>
    </row>
    <row r="91" spans="78:80" ht="17.25" customHeight="1">
      <c r="BZ91" s="12">
        <f t="shared" si="10"/>
        <v>14.999999999999968</v>
      </c>
      <c r="CA91" s="11">
        <f t="shared" si="8"/>
        <v>0</v>
      </c>
      <c r="CB91" s="11">
        <f t="shared" si="9"/>
        <v>0</v>
      </c>
    </row>
    <row r="92" spans="78:80" ht="17.25" customHeight="1">
      <c r="BZ92" s="12">
        <f t="shared" si="10"/>
        <v>15.099999999999968</v>
      </c>
      <c r="CA92" s="11">
        <f t="shared" si="8"/>
        <v>0</v>
      </c>
      <c r="CB92" s="11">
        <f t="shared" si="9"/>
        <v>0</v>
      </c>
    </row>
    <row r="93" spans="78:80" ht="17.25" customHeight="1">
      <c r="BZ93" s="12">
        <f t="shared" si="10"/>
        <v>15.199999999999967</v>
      </c>
      <c r="CA93" s="11">
        <f t="shared" si="8"/>
        <v>0</v>
      </c>
      <c r="CB93" s="11">
        <f t="shared" si="9"/>
        <v>0</v>
      </c>
    </row>
    <row r="94" spans="78:80" ht="17.25" customHeight="1">
      <c r="BZ94" s="12">
        <f t="shared" si="10"/>
        <v>15.299999999999967</v>
      </c>
      <c r="CA94" s="11">
        <f t="shared" si="8"/>
        <v>0</v>
      </c>
      <c r="CB94" s="11">
        <f t="shared" si="9"/>
        <v>0</v>
      </c>
    </row>
    <row r="95" spans="78:80" ht="17.25" customHeight="1">
      <c r="BZ95" s="12">
        <f t="shared" si="10"/>
        <v>15.399999999999967</v>
      </c>
      <c r="CA95" s="11">
        <f t="shared" si="8"/>
        <v>0</v>
      </c>
      <c r="CB95" s="11">
        <f t="shared" si="9"/>
        <v>0</v>
      </c>
    </row>
    <row r="96" spans="78:80" ht="17.25" customHeight="1">
      <c r="BZ96" s="12">
        <f t="shared" si="10"/>
        <v>15.499999999999966</v>
      </c>
      <c r="CA96" s="11">
        <f t="shared" si="8"/>
        <v>0</v>
      </c>
      <c r="CB96" s="11">
        <f t="shared" si="9"/>
        <v>0</v>
      </c>
    </row>
    <row r="97" spans="78:80" ht="17.25" customHeight="1">
      <c r="BZ97" s="12">
        <f t="shared" si="10"/>
        <v>15.599999999999966</v>
      </c>
      <c r="CA97" s="11">
        <f t="shared" si="8"/>
        <v>0</v>
      </c>
      <c r="CB97" s="11">
        <f t="shared" si="9"/>
        <v>0</v>
      </c>
    </row>
    <row r="98" spans="78:80" ht="17.25" customHeight="1">
      <c r="BZ98" s="12">
        <f t="shared" si="10"/>
        <v>15.699999999999966</v>
      </c>
      <c r="CA98" s="11">
        <f t="shared" si="8"/>
        <v>0</v>
      </c>
      <c r="CB98" s="11">
        <f t="shared" si="9"/>
        <v>0</v>
      </c>
    </row>
    <row r="99" spans="78:80" ht="23.25" customHeight="1">
      <c r="BZ99" s="12">
        <f t="shared" si="10"/>
        <v>15.799999999999965</v>
      </c>
      <c r="CA99" s="11">
        <f t="shared" si="8"/>
        <v>0</v>
      </c>
      <c r="CB99" s="11">
        <f t="shared" si="9"/>
        <v>0</v>
      </c>
    </row>
    <row r="100" spans="78:80" ht="17.25" customHeight="1">
      <c r="BZ100" s="12">
        <f>BZ99+0.1</f>
        <v>15.899999999999965</v>
      </c>
      <c r="CA100" s="11">
        <f t="shared" si="8"/>
        <v>0</v>
      </c>
      <c r="CB100" s="11">
        <f t="shared" si="9"/>
        <v>0</v>
      </c>
    </row>
    <row r="101" spans="78:80" ht="17.25" customHeight="1">
      <c r="BZ101" s="12">
        <f t="shared" ref="BZ101:BZ116" si="11">BZ100+0.1</f>
        <v>15.999999999999964</v>
      </c>
      <c r="CA101" s="11">
        <f t="shared" si="8"/>
        <v>0</v>
      </c>
      <c r="CB101" s="11">
        <f t="shared" si="9"/>
        <v>0</v>
      </c>
    </row>
    <row r="102" spans="78:80" ht="17.25" customHeight="1">
      <c r="BZ102" s="12">
        <f t="shared" si="11"/>
        <v>16.099999999999966</v>
      </c>
      <c r="CA102" s="11">
        <f t="shared" si="8"/>
        <v>0</v>
      </c>
      <c r="CB102" s="11">
        <f t="shared" si="9"/>
        <v>0</v>
      </c>
    </row>
    <row r="103" spans="78:80" ht="17.25" customHeight="1">
      <c r="BZ103" s="12">
        <f t="shared" si="11"/>
        <v>16.199999999999967</v>
      </c>
      <c r="CA103" s="11">
        <f t="shared" si="8"/>
        <v>0</v>
      </c>
      <c r="CB103" s="11">
        <f t="shared" si="9"/>
        <v>0</v>
      </c>
    </row>
    <row r="104" spans="78:80" ht="17.25" customHeight="1">
      <c r="BZ104" s="12">
        <f t="shared" si="11"/>
        <v>16.299999999999969</v>
      </c>
      <c r="CA104" s="11">
        <f t="shared" si="8"/>
        <v>0</v>
      </c>
      <c r="CB104" s="11">
        <f t="shared" si="9"/>
        <v>0</v>
      </c>
    </row>
    <row r="105" spans="78:80" ht="17.25" customHeight="1">
      <c r="BZ105" s="12">
        <f t="shared" si="11"/>
        <v>16.39999999999997</v>
      </c>
      <c r="CA105" s="11">
        <f t="shared" si="8"/>
        <v>0</v>
      </c>
      <c r="CB105" s="11">
        <f t="shared" si="9"/>
        <v>0</v>
      </c>
    </row>
    <row r="106" spans="78:80" ht="17.25" customHeight="1">
      <c r="BZ106" s="12">
        <f t="shared" si="11"/>
        <v>16.499999999999972</v>
      </c>
      <c r="CA106" s="11">
        <f t="shared" si="8"/>
        <v>0</v>
      </c>
      <c r="CB106" s="11">
        <f t="shared" si="9"/>
        <v>0</v>
      </c>
    </row>
    <row r="107" spans="78:80" ht="17.25" customHeight="1">
      <c r="BZ107" s="12">
        <f t="shared" si="11"/>
        <v>16.599999999999973</v>
      </c>
      <c r="CA107" s="11">
        <f t="shared" si="8"/>
        <v>0</v>
      </c>
      <c r="CB107" s="11">
        <f t="shared" si="9"/>
        <v>0</v>
      </c>
    </row>
    <row r="108" spans="78:80" ht="17.25" customHeight="1">
      <c r="BZ108" s="12">
        <f t="shared" si="11"/>
        <v>16.699999999999974</v>
      </c>
      <c r="CA108" s="11">
        <f t="shared" si="8"/>
        <v>0</v>
      </c>
      <c r="CB108" s="11">
        <f t="shared" si="9"/>
        <v>0</v>
      </c>
    </row>
    <row r="109" spans="78:80" ht="17.25" customHeight="1">
      <c r="BZ109" s="12">
        <f t="shared" si="11"/>
        <v>16.799999999999976</v>
      </c>
      <c r="CA109" s="11">
        <f t="shared" si="8"/>
        <v>0</v>
      </c>
      <c r="CB109" s="11">
        <f t="shared" si="9"/>
        <v>0</v>
      </c>
    </row>
    <row r="110" spans="78:80" ht="17.25" customHeight="1">
      <c r="BZ110" s="12">
        <f t="shared" si="11"/>
        <v>16.899999999999977</v>
      </c>
      <c r="CA110" s="11">
        <f t="shared" si="8"/>
        <v>0</v>
      </c>
      <c r="CB110" s="11">
        <f t="shared" si="9"/>
        <v>0</v>
      </c>
    </row>
    <row r="111" spans="78:80" ht="17.25" customHeight="1">
      <c r="BZ111" s="12">
        <f t="shared" si="11"/>
        <v>16.999999999999979</v>
      </c>
      <c r="CA111" s="11">
        <f t="shared" si="8"/>
        <v>0</v>
      </c>
      <c r="CB111" s="11">
        <f t="shared" si="9"/>
        <v>0</v>
      </c>
    </row>
    <row r="112" spans="78:80" ht="17.25" customHeight="1">
      <c r="BZ112" s="12">
        <f t="shared" si="11"/>
        <v>17.09999999999998</v>
      </c>
      <c r="CA112" s="11">
        <f t="shared" si="8"/>
        <v>0</v>
      </c>
      <c r="CB112" s="11">
        <f t="shared" si="9"/>
        <v>0</v>
      </c>
    </row>
    <row r="113" spans="78:80" ht="17.25" customHeight="1">
      <c r="BZ113" s="12">
        <f t="shared" si="11"/>
        <v>17.199999999999982</v>
      </c>
      <c r="CA113" s="11">
        <f t="shared" si="8"/>
        <v>0</v>
      </c>
      <c r="CB113" s="11">
        <f t="shared" si="9"/>
        <v>0</v>
      </c>
    </row>
    <row r="114" spans="78:80" ht="17.25" customHeight="1">
      <c r="BZ114" s="12">
        <f t="shared" si="11"/>
        <v>17.299999999999983</v>
      </c>
      <c r="CA114" s="11">
        <f t="shared" si="8"/>
        <v>0</v>
      </c>
      <c r="CB114" s="11">
        <f t="shared" si="9"/>
        <v>0</v>
      </c>
    </row>
    <row r="115" spans="78:80" ht="17.25" customHeight="1">
      <c r="BZ115" s="12">
        <f t="shared" si="11"/>
        <v>17.399999999999984</v>
      </c>
      <c r="CA115" s="11">
        <f t="shared" si="8"/>
        <v>0</v>
      </c>
      <c r="CB115" s="11">
        <f t="shared" si="9"/>
        <v>0</v>
      </c>
    </row>
    <row r="116" spans="78:80" ht="17.25" customHeight="1">
      <c r="BZ116" s="12">
        <f t="shared" si="11"/>
        <v>17.499999999999986</v>
      </c>
      <c r="CA116" s="11">
        <f t="shared" si="8"/>
        <v>0</v>
      </c>
      <c r="CB116" s="11">
        <f t="shared" si="9"/>
        <v>0</v>
      </c>
    </row>
    <row r="117" spans="78:80" ht="17.25" customHeight="1">
      <c r="BZ117" s="12">
        <f>BZ116+0.1</f>
        <v>17.599999999999987</v>
      </c>
      <c r="CA117" s="11">
        <f t="shared" si="8"/>
        <v>0</v>
      </c>
      <c r="CB117" s="11">
        <f t="shared" si="9"/>
        <v>0</v>
      </c>
    </row>
    <row r="118" spans="78:80" ht="17.25" customHeight="1">
      <c r="BZ118" s="12">
        <f>BZ117+0.1</f>
        <v>17.699999999999989</v>
      </c>
      <c r="CA118" s="11">
        <f t="shared" si="8"/>
        <v>0</v>
      </c>
      <c r="CB118" s="11">
        <f t="shared" si="9"/>
        <v>0</v>
      </c>
    </row>
    <row r="119" spans="78:80" ht="17.25" customHeight="1">
      <c r="BZ119" s="12">
        <f>BZ118+0.1</f>
        <v>17.79999999999999</v>
      </c>
      <c r="CA119" s="11">
        <f t="shared" si="8"/>
        <v>0</v>
      </c>
      <c r="CB119" s="11">
        <f t="shared" si="9"/>
        <v>0</v>
      </c>
    </row>
    <row r="120" spans="78:80" ht="17.25" customHeight="1">
      <c r="BZ120" s="12">
        <f>BZ119+0.1</f>
        <v>17.899999999999991</v>
      </c>
      <c r="CA120" s="11">
        <f t="shared" si="8"/>
        <v>0</v>
      </c>
      <c r="CB120" s="11">
        <f t="shared" si="9"/>
        <v>0</v>
      </c>
    </row>
    <row r="121" spans="78:80" ht="17.25" customHeight="1">
      <c r="BZ121" s="12">
        <f>BZ120+0.1</f>
        <v>17.999999999999993</v>
      </c>
      <c r="CA121" s="11">
        <f t="shared" si="8"/>
        <v>0</v>
      </c>
      <c r="CB121" s="11">
        <f t="shared" si="9"/>
        <v>0</v>
      </c>
    </row>
    <row r="122" spans="78:80" ht="17.25" customHeight="1">
      <c r="BZ122" s="12">
        <f t="shared" ref="BZ122:BZ141" si="12">BZ121+0.1</f>
        <v>18.099999999999994</v>
      </c>
      <c r="CA122" s="11">
        <f t="shared" si="8"/>
        <v>0</v>
      </c>
      <c r="CB122" s="11">
        <f t="shared" si="9"/>
        <v>0</v>
      </c>
    </row>
    <row r="123" spans="78:80" ht="17.25" customHeight="1">
      <c r="BZ123" s="12">
        <f t="shared" si="12"/>
        <v>18.199999999999996</v>
      </c>
      <c r="CA123" s="11">
        <f t="shared" si="8"/>
        <v>0</v>
      </c>
      <c r="CB123" s="11">
        <f t="shared" si="9"/>
        <v>0</v>
      </c>
    </row>
    <row r="124" spans="78:80" ht="17.25" customHeight="1">
      <c r="BZ124" s="12">
        <f t="shared" si="12"/>
        <v>18.299999999999997</v>
      </c>
      <c r="CA124" s="11">
        <f t="shared" si="8"/>
        <v>0</v>
      </c>
      <c r="CB124" s="11">
        <f t="shared" si="9"/>
        <v>0</v>
      </c>
    </row>
    <row r="125" spans="78:80" ht="17.25" customHeight="1">
      <c r="BZ125" s="12">
        <f t="shared" si="12"/>
        <v>18.399999999999999</v>
      </c>
      <c r="CA125" s="11">
        <f t="shared" si="8"/>
        <v>0</v>
      </c>
      <c r="CB125" s="11">
        <f t="shared" si="9"/>
        <v>0</v>
      </c>
    </row>
    <row r="126" spans="78:80" ht="17.25" customHeight="1">
      <c r="BZ126" s="12">
        <f t="shared" si="12"/>
        <v>18.5</v>
      </c>
      <c r="CA126" s="11">
        <f t="shared" si="8"/>
        <v>0</v>
      </c>
      <c r="CB126" s="11">
        <f t="shared" si="9"/>
        <v>0</v>
      </c>
    </row>
    <row r="127" spans="78:80" ht="17.25" customHeight="1">
      <c r="BZ127" s="12">
        <f t="shared" si="12"/>
        <v>18.600000000000001</v>
      </c>
      <c r="CA127" s="11">
        <f t="shared" si="8"/>
        <v>0</v>
      </c>
      <c r="CB127" s="11">
        <f t="shared" si="9"/>
        <v>0</v>
      </c>
    </row>
    <row r="128" spans="78:80" ht="17.25" customHeight="1">
      <c r="BZ128" s="12">
        <f t="shared" si="12"/>
        <v>18.700000000000003</v>
      </c>
      <c r="CA128" s="11">
        <f t="shared" si="8"/>
        <v>0</v>
      </c>
      <c r="CB128" s="11">
        <f t="shared" si="9"/>
        <v>0</v>
      </c>
    </row>
    <row r="129" spans="78:80" ht="17.25" customHeight="1">
      <c r="BZ129" s="12">
        <f t="shared" si="12"/>
        <v>18.800000000000004</v>
      </c>
      <c r="CA129" s="11">
        <f t="shared" ref="CA129:CA141" si="13">$BY$1-2*($BY$1-$BY$2)/(EXP($BY$3*(BZ129-$BY$5))+EXP($BY$4*(BZ129-$BY$5)))</f>
        <v>0</v>
      </c>
      <c r="CB129" s="11">
        <f t="shared" ref="CB129:CB141" si="14">(2*($BY$1-$BY$2)*($BY$3*EXP($BY$3*(BZ129-$BY$5))+$BY$4*EXP($BY$4*(BZ129-$BY$5))))/(EXP($BY$3*(BZ129-$BY$5))+EXP($BY$4*(BZ129-$BY$5)))^2</f>
        <v>0</v>
      </c>
    </row>
    <row r="130" spans="78:80" ht="17.25" customHeight="1">
      <c r="BZ130" s="12">
        <f t="shared" si="12"/>
        <v>18.900000000000006</v>
      </c>
      <c r="CA130" s="11">
        <f t="shared" si="13"/>
        <v>0</v>
      </c>
      <c r="CB130" s="11">
        <f t="shared" si="14"/>
        <v>0</v>
      </c>
    </row>
    <row r="131" spans="78:80" ht="17.25" customHeight="1">
      <c r="BZ131" s="12">
        <f t="shared" si="12"/>
        <v>19.000000000000007</v>
      </c>
      <c r="CA131" s="11">
        <f t="shared" si="13"/>
        <v>0</v>
      </c>
      <c r="CB131" s="11">
        <f t="shared" si="14"/>
        <v>0</v>
      </c>
    </row>
    <row r="132" spans="78:80" ht="17.25" customHeight="1">
      <c r="BZ132" s="12">
        <f t="shared" si="12"/>
        <v>19.100000000000009</v>
      </c>
      <c r="CA132" s="11">
        <f t="shared" si="13"/>
        <v>0</v>
      </c>
      <c r="CB132" s="11">
        <f t="shared" si="14"/>
        <v>0</v>
      </c>
    </row>
    <row r="133" spans="78:80" ht="17.25" customHeight="1">
      <c r="BZ133" s="12">
        <f t="shared" si="12"/>
        <v>19.20000000000001</v>
      </c>
      <c r="CA133" s="11">
        <f t="shared" si="13"/>
        <v>0</v>
      </c>
      <c r="CB133" s="11">
        <f t="shared" si="14"/>
        <v>0</v>
      </c>
    </row>
    <row r="134" spans="78:80" ht="17.25" customHeight="1">
      <c r="BZ134" s="12">
        <f t="shared" si="12"/>
        <v>19.300000000000011</v>
      </c>
      <c r="CA134" s="11">
        <f t="shared" si="13"/>
        <v>0</v>
      </c>
      <c r="CB134" s="11">
        <f t="shared" si="14"/>
        <v>0</v>
      </c>
    </row>
    <row r="135" spans="78:80" ht="17.25" customHeight="1">
      <c r="BZ135" s="12">
        <f t="shared" si="12"/>
        <v>19.400000000000013</v>
      </c>
      <c r="CA135" s="11">
        <f t="shared" si="13"/>
        <v>0</v>
      </c>
      <c r="CB135" s="11">
        <f t="shared" si="14"/>
        <v>0</v>
      </c>
    </row>
    <row r="136" spans="78:80" ht="17.25" customHeight="1">
      <c r="BZ136" s="12">
        <f t="shared" si="12"/>
        <v>19.500000000000014</v>
      </c>
      <c r="CA136" s="11">
        <f t="shared" si="13"/>
        <v>0</v>
      </c>
      <c r="CB136" s="11">
        <f t="shared" si="14"/>
        <v>0</v>
      </c>
    </row>
    <row r="137" spans="78:80" ht="17.25" customHeight="1">
      <c r="BZ137" s="12">
        <f t="shared" si="12"/>
        <v>19.600000000000016</v>
      </c>
      <c r="CA137" s="11">
        <f t="shared" si="13"/>
        <v>0</v>
      </c>
      <c r="CB137" s="11">
        <f t="shared" si="14"/>
        <v>0</v>
      </c>
    </row>
    <row r="138" spans="78:80" ht="17.25" customHeight="1">
      <c r="BZ138" s="12">
        <f t="shared" si="12"/>
        <v>19.700000000000017</v>
      </c>
      <c r="CA138" s="11">
        <f t="shared" si="13"/>
        <v>0</v>
      </c>
      <c r="CB138" s="11">
        <f t="shared" si="14"/>
        <v>0</v>
      </c>
    </row>
    <row r="139" spans="78:80" ht="17.25" customHeight="1">
      <c r="BZ139" s="12">
        <f t="shared" si="12"/>
        <v>19.800000000000018</v>
      </c>
      <c r="CA139" s="11">
        <f t="shared" si="13"/>
        <v>0</v>
      </c>
      <c r="CB139" s="11">
        <f t="shared" si="14"/>
        <v>0</v>
      </c>
    </row>
    <row r="140" spans="78:80" ht="17.25" customHeight="1">
      <c r="BZ140" s="12">
        <f t="shared" si="12"/>
        <v>19.90000000000002</v>
      </c>
      <c r="CA140" s="11">
        <f t="shared" si="13"/>
        <v>0</v>
      </c>
      <c r="CB140" s="11">
        <f t="shared" si="14"/>
        <v>0</v>
      </c>
    </row>
    <row r="141" spans="78:80" ht="17.25" customHeight="1">
      <c r="BZ141" s="12">
        <f t="shared" si="12"/>
        <v>20.000000000000021</v>
      </c>
      <c r="CA141" s="11">
        <f t="shared" si="13"/>
        <v>0</v>
      </c>
      <c r="CB141" s="11">
        <f t="shared" si="14"/>
        <v>0</v>
      </c>
    </row>
  </sheetData>
  <mergeCells count="6">
    <mergeCell ref="S2:T2"/>
    <mergeCell ref="S3:T3"/>
    <mergeCell ref="E5:F5"/>
    <mergeCell ref="H5:I5"/>
    <mergeCell ref="F61:H61"/>
    <mergeCell ref="R61:T61"/>
  </mergeCells>
  <phoneticPr fontId="2"/>
  <pageMargins left="1.1811023622047245" right="0" top="0.78740157480314965" bottom="0" header="0" footer="0"/>
  <pageSetup paperSize="9" scale="57" orientation="portrait" horizontalDpi="360" verticalDpi="36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男子用（成熟別比体表面積） (個人用) </vt:lpstr>
      <vt:lpstr>'男子用（成熟別比体表面積） (個人用)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Fusao</dc:creator>
  <cp:lastModifiedBy>Fusao</cp:lastModifiedBy>
  <dcterms:created xsi:type="dcterms:W3CDTF">2018-07-11T09:07:20Z</dcterms:created>
  <dcterms:modified xsi:type="dcterms:W3CDTF">2018-07-11T13:16:46Z</dcterms:modified>
</cp:coreProperties>
</file>